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585"/>
  </bookViews>
  <sheets>
    <sheet name="01.11.2024 на сайт" sheetId="1" r:id="rId1"/>
  </sheets>
  <externalReferences>
    <externalReference r:id="rId2"/>
  </externalReferences>
  <definedNames>
    <definedName name="_xlnm._FilterDatabase" localSheetId="0" hidden="1">'01.11.2024 на сайт'!$A$1:$Q$40</definedName>
    <definedName name="_xlnm.Print_Titles" localSheetId="0">'01.11.2024 на сайт'!$2:$4</definedName>
    <definedName name="_xlnm.Print_Area" localSheetId="0">'01.11.2024 на сайт'!$A$1:$Q$43</definedName>
  </definedNames>
  <calcPr calcId="125725" refMode="R1C1"/>
</workbook>
</file>

<file path=xl/calcChain.xml><?xml version="1.0" encoding="utf-8"?>
<calcChain xmlns="http://schemas.openxmlformats.org/spreadsheetml/2006/main">
  <c r="L37" i="1"/>
  <c r="L38" s="1"/>
  <c r="K37"/>
  <c r="J37"/>
  <c r="J38" s="1"/>
  <c r="O36"/>
  <c r="M36"/>
  <c r="I36"/>
  <c r="Q36" s="1"/>
  <c r="I35"/>
  <c r="Q35" s="1"/>
  <c r="L32"/>
  <c r="L33" s="1"/>
  <c r="K32"/>
  <c r="J32"/>
  <c r="J33" s="1"/>
  <c r="O31"/>
  <c r="M31"/>
  <c r="I31"/>
  <c r="M29"/>
  <c r="M30" s="1"/>
  <c r="L29"/>
  <c r="K29"/>
  <c r="K30" s="1"/>
  <c r="J29"/>
  <c r="O28"/>
  <c r="O29" s="1"/>
  <c r="I28"/>
  <c r="I29" s="1"/>
  <c r="L24"/>
  <c r="K24"/>
  <c r="K26" s="1"/>
  <c r="J24"/>
  <c r="O23"/>
  <c r="O24" s="1"/>
  <c r="M23"/>
  <c r="M24" s="1"/>
  <c r="I23"/>
  <c r="I24" s="1"/>
  <c r="M22"/>
  <c r="L22"/>
  <c r="K22"/>
  <c r="J22"/>
  <c r="O21"/>
  <c r="L21"/>
  <c r="K21"/>
  <c r="J21"/>
  <c r="O19"/>
  <c r="M19"/>
  <c r="L19"/>
  <c r="K19"/>
  <c r="J19"/>
  <c r="I18"/>
  <c r="Q18" s="1"/>
  <c r="L17"/>
  <c r="K17"/>
  <c r="J17"/>
  <c r="P16"/>
  <c r="P22" s="1"/>
  <c r="O16"/>
  <c r="O17" s="1"/>
  <c r="N16"/>
  <c r="I16"/>
  <c r="Q16" s="1"/>
  <c r="I15"/>
  <c r="Q15" s="1"/>
  <c r="M14"/>
  <c r="M17" s="1"/>
  <c r="I14"/>
  <c r="I17" s="1"/>
  <c r="M12"/>
  <c r="L12"/>
  <c r="K12"/>
  <c r="J12"/>
  <c r="L11"/>
  <c r="K11"/>
  <c r="J11"/>
  <c r="O9"/>
  <c r="L9"/>
  <c r="K9"/>
  <c r="J9"/>
  <c r="I8"/>
  <c r="Q8" s="1"/>
  <c r="L7"/>
  <c r="K7"/>
  <c r="J7"/>
  <c r="J10" s="1"/>
  <c r="O6"/>
  <c r="O11" s="1"/>
  <c r="M6"/>
  <c r="M11" s="1"/>
  <c r="I6"/>
  <c r="Y5"/>
  <c r="X5"/>
  <c r="O5"/>
  <c r="I5"/>
  <c r="Q4"/>
  <c r="I4"/>
  <c r="J4" s="1"/>
  <c r="K4" s="1"/>
  <c r="L4" s="1"/>
  <c r="M4" s="1"/>
  <c r="N8" l="1"/>
  <c r="I9"/>
  <c r="N9" s="1"/>
  <c r="I22"/>
  <c r="K13"/>
  <c r="P14"/>
  <c r="P17" s="1"/>
  <c r="M15"/>
  <c r="N15" s="1"/>
  <c r="J20"/>
  <c r="L20"/>
  <c r="N18"/>
  <c r="I19"/>
  <c r="I21"/>
  <c r="O22"/>
  <c r="N28"/>
  <c r="P28"/>
  <c r="P29" s="1"/>
  <c r="P30" s="1"/>
  <c r="Q31"/>
  <c r="Q9"/>
  <c r="P15"/>
  <c r="I32"/>
  <c r="I26"/>
  <c r="I25"/>
  <c r="Q24"/>
  <c r="O26"/>
  <c r="O25"/>
  <c r="I30"/>
  <c r="N30" s="1"/>
  <c r="Q29"/>
  <c r="N29"/>
  <c r="O30"/>
  <c r="J39"/>
  <c r="L39"/>
  <c r="P5"/>
  <c r="N5"/>
  <c r="I11"/>
  <c r="I7"/>
  <c r="Q6"/>
  <c r="M20"/>
  <c r="N17"/>
  <c r="O12"/>
  <c r="N11"/>
  <c r="J13"/>
  <c r="L13"/>
  <c r="Q17"/>
  <c r="I20"/>
  <c r="O20"/>
  <c r="M26"/>
  <c r="M25"/>
  <c r="N24"/>
  <c r="Q5"/>
  <c r="N6"/>
  <c r="P6"/>
  <c r="I12"/>
  <c r="L10"/>
  <c r="Q19"/>
  <c r="K20"/>
  <c r="Q22"/>
  <c r="N23"/>
  <c r="P23"/>
  <c r="P24" s="1"/>
  <c r="J25"/>
  <c r="L25"/>
  <c r="L27" s="1"/>
  <c r="J26"/>
  <c r="L26"/>
  <c r="J30"/>
  <c r="L30"/>
  <c r="L34" s="1"/>
  <c r="I37"/>
  <c r="M37"/>
  <c r="O37"/>
  <c r="K38"/>
  <c r="M21"/>
  <c r="Q21"/>
  <c r="M32"/>
  <c r="O32"/>
  <c r="Q32" s="1"/>
  <c r="I33"/>
  <c r="K33"/>
  <c r="P35"/>
  <c r="M7"/>
  <c r="O7"/>
  <c r="P8"/>
  <c r="K10"/>
  <c r="N14"/>
  <c r="Q14"/>
  <c r="P18"/>
  <c r="P19" s="1"/>
  <c r="N19"/>
  <c r="N22"/>
  <c r="Q23"/>
  <c r="K25"/>
  <c r="Q28"/>
  <c r="N31"/>
  <c r="P31"/>
  <c r="P32" s="1"/>
  <c r="P33" s="1"/>
  <c r="P34" s="1"/>
  <c r="N35"/>
  <c r="N36"/>
  <c r="P36"/>
  <c r="N21" l="1"/>
  <c r="I38"/>
  <c r="Q37"/>
  <c r="P12"/>
  <c r="P9"/>
  <c r="M13"/>
  <c r="M10"/>
  <c r="N7"/>
  <c r="I34"/>
  <c r="O33"/>
  <c r="K39"/>
  <c r="N37"/>
  <c r="M38"/>
  <c r="K27"/>
  <c r="Q12"/>
  <c r="N12"/>
  <c r="N25"/>
  <c r="Q11"/>
  <c r="Q26"/>
  <c r="P37"/>
  <c r="P38" s="1"/>
  <c r="P39" s="1"/>
  <c r="P20"/>
  <c r="J27"/>
  <c r="O13"/>
  <c r="O10"/>
  <c r="K34"/>
  <c r="N32"/>
  <c r="M33"/>
  <c r="O38"/>
  <c r="P26"/>
  <c r="P25"/>
  <c r="P11"/>
  <c r="P7"/>
  <c r="N26"/>
  <c r="O27"/>
  <c r="I27"/>
  <c r="Q20"/>
  <c r="L40"/>
  <c r="M27"/>
  <c r="N20"/>
  <c r="I13"/>
  <c r="I10"/>
  <c r="Q7"/>
  <c r="Q30"/>
  <c r="Q25"/>
  <c r="P21"/>
  <c r="J34"/>
  <c r="P27" l="1"/>
  <c r="Q13"/>
  <c r="Q10"/>
  <c r="N27"/>
  <c r="P13"/>
  <c r="P40" s="1"/>
  <c r="P10"/>
  <c r="O39"/>
  <c r="N33"/>
  <c r="M34"/>
  <c r="M40" s="1"/>
  <c r="N38"/>
  <c r="M39"/>
  <c r="N10"/>
  <c r="J40"/>
  <c r="Q27"/>
  <c r="K40"/>
  <c r="O34"/>
  <c r="N13"/>
  <c r="I39"/>
  <c r="Q38"/>
  <c r="Q33"/>
  <c r="N34" l="1"/>
  <c r="Q39"/>
  <c r="N39"/>
  <c r="O40"/>
  <c r="Q34"/>
  <c r="I40"/>
  <c r="N40" s="1"/>
  <c r="Q40" l="1"/>
  <c r="O43"/>
</calcChain>
</file>

<file path=xl/sharedStrings.xml><?xml version="1.0" encoding="utf-8"?>
<sst xmlns="http://schemas.openxmlformats.org/spreadsheetml/2006/main" count="106" uniqueCount="82">
  <si>
    <t xml:space="preserve">Информация по исполнению бюджета МО ГО «Сыктывкар» в рамках национальных (региональных) проектов по состоянию на 01.11.2024 </t>
  </si>
  <si>
    <t>№№</t>
  </si>
  <si>
    <t>Наименование национального (регионального) проекта</t>
  </si>
  <si>
    <t>Наименование муниципальной программы</t>
  </si>
  <si>
    <t xml:space="preserve">Основное мероприятие </t>
  </si>
  <si>
    <t>Мероприятие</t>
  </si>
  <si>
    <t>Соглашение</t>
  </si>
  <si>
    <t>ГРБС</t>
  </si>
  <si>
    <r>
      <t xml:space="preserve">Финансовое обеспечение (руб.) </t>
    </r>
    <r>
      <rPr>
        <b/>
        <u/>
        <sz val="20"/>
        <rFont val="Times New Roman"/>
        <family val="1"/>
        <charset val="204"/>
      </rPr>
      <t>2024 год</t>
    </r>
  </si>
  <si>
    <t>Приняты обязательства</t>
  </si>
  <si>
    <t>Исполнение ГРБС</t>
  </si>
  <si>
    <t xml:space="preserve">Остаток </t>
  </si>
  <si>
    <t>% исп.</t>
  </si>
  <si>
    <t>№, дата</t>
  </si>
  <si>
    <t>ответственный исполнитель на уровне РК</t>
  </si>
  <si>
    <t>МО ГО "Сыктывкар"</t>
  </si>
  <si>
    <t>всего</t>
  </si>
  <si>
    <t>Местный бюджет</t>
  </si>
  <si>
    <t>Республиканский бюджет</t>
  </si>
  <si>
    <t>Федеральный бюджет (Фонд содействия реформированию ЖКХ)</t>
  </si>
  <si>
    <t>руб.</t>
  </si>
  <si>
    <t>%</t>
  </si>
  <si>
    <t>1</t>
  </si>
  <si>
    <t>2</t>
  </si>
  <si>
    <t>3</t>
  </si>
  <si>
    <t>4</t>
  </si>
  <si>
    <t>5</t>
  </si>
  <si>
    <t>Федеральный проект "Региональная и местная дорожная сеть"
(региональный проект "Региональная и местная дорожная сеть")</t>
  </si>
  <si>
    <t xml:space="preserve">Муниципальная программа "Развитие транспортной системы" </t>
  </si>
  <si>
    <t>Приведение в нормативное состояние улично-дорожной сети, в том числе в рамках реализации мероприятий регионального проекта "Региональная и местная дорожная сеть"</t>
  </si>
  <si>
    <t>Ремонт улично-дорожной сети</t>
  </si>
  <si>
    <t>Соглашение №БКД-1 от 15.02.2024 (в ред. ДС №2 от 25.07.2024)</t>
  </si>
  <si>
    <t>Министерство строительства и жилищно-коммунального хозяйства РК</t>
  </si>
  <si>
    <t>УДИТиС АМО ГО "Сыктывкар"</t>
  </si>
  <si>
    <t>Администрация Эжвинского района МО ГО "Сыктывкар"</t>
  </si>
  <si>
    <t>ИТОГО</t>
  </si>
  <si>
    <t>х</t>
  </si>
  <si>
    <t>ИТОГО по ФП*</t>
  </si>
  <si>
    <t>в т.ч. по Администрация Эжвинского района МО ГО "Сыктывкар"</t>
  </si>
  <si>
    <t>в т.ч. по УДИТиС АМО ГО "Сыктывкар"</t>
  </si>
  <si>
    <t>ВСЕГО национальный проект "Безопасные качественные дороги"</t>
  </si>
  <si>
    <t>Федеральный проект "Формирование комфортной городской среды"
 (региональный проект "Формирование комфортной городской среды")</t>
  </si>
  <si>
    <t>Муниципальная программа "Развитие современной городской среды"</t>
  </si>
  <si>
    <t xml:space="preserve">Качественное улучшение состояния территорий, в том числе в рамках реализации мероприятий регионального проекта "Формирование комфортной городской среды"
</t>
  </si>
  <si>
    <t>Благоустройство дворовых и общественных территорий</t>
  </si>
  <si>
    <t xml:space="preserve">Соглашение №87701000-1-2023-012 от 25.01.2023 (в ред. № 87701000-1-2023-012/11 от 07.10.2024)  </t>
  </si>
  <si>
    <t>УЖКХ АМО ГО "Сыктывкар"</t>
  </si>
  <si>
    <t xml:space="preserve">в том числе за счет безвозмездных перечислений </t>
  </si>
  <si>
    <t>в т.ч. УЖКХ АМО ГО "Сыктывкар"</t>
  </si>
  <si>
    <t>в т.ч. Администрация Эжвинского района МО ГО "Сыктывкар"</t>
  </si>
  <si>
    <t>Федеральный проект "Обеспечение устойчивого сокращения непригодного для проживания жилищного фонда"
(Региональный проект "Обеспечение устойчивого сокращения непригодного для проживания жилищного фонда")</t>
  </si>
  <si>
    <t>Муниципальная программа "Жилищный фонд и коммунальное хозяйство"</t>
  </si>
  <si>
    <t>Переселение граждан из аварийного жилищного фонда, в том числе в рамках реализации регионального проекта "Обеспечение устойчивого сокращения непригодного для проживания жилищного фонда"</t>
  </si>
  <si>
    <t>Изъятие жилых помещений в рамках реализации III этапа Программы переселение граждан из аварийного жилищного фонда  на период 2019-2025 гг.</t>
  </si>
  <si>
    <t>Соглашение № 11 от 24.02.2021 (в ред. 
ДС № 8 от 15.04.2024)</t>
  </si>
  <si>
    <t>КЖП АМО ГО "Сыктывкар"</t>
  </si>
  <si>
    <t>в т.ч. КЖП АМО ГО "Сыктывкар"</t>
  </si>
  <si>
    <t>ВСЕГО национальный проект "Жилье и городская среда"</t>
  </si>
  <si>
    <t>Федеральный проект "Патриотическое воспитание граждан Российской Федерации" (региональный проект "Патриотическое воспитание граждан Российской Федерации (Республика Коми)")</t>
  </si>
  <si>
    <t>Муниципальная программа "Развитие образования"</t>
  </si>
  <si>
    <t>Реализация отдельных мероприятий регионального проекта Патриотическое воспитание граждан Российской Федерации"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</si>
  <si>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</si>
  <si>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Соглашение №87701000-1-2024-006 от 23.01.2024</t>
  </si>
  <si>
    <t>Министерство образования РК</t>
  </si>
  <si>
    <t>УО АМО ГО "Сыктывкар"</t>
  </si>
  <si>
    <t>Федеральный проект "Современная школа"  (региональный проект "Современная школа" )</t>
  </si>
  <si>
    <t xml:space="preserve">Укрепление материально-технической базы и создание безопасных условий в организациях в сфере образования в Республике Коми </t>
  </si>
  <si>
    <t>Ремонт помещений в целях создания детского технопарка "Кванториум"</t>
  </si>
  <si>
    <t>Соглашение №87701000-1-2024-005 от 25.01.2024</t>
  </si>
  <si>
    <t>ВСЕГО национальный проект "Образование"</t>
  </si>
  <si>
    <t>Федеральный проект "Спорт - норма жизни" (регионального проекта "Спорт - норма жизни")</t>
  </si>
  <si>
    <t>Муниципальная программа "Развитие культуры, физической культуры и спорта"</t>
  </si>
  <si>
    <t>Реализация отдельных мероприятий регионального проекта "Спорт - норма жизни"</t>
  </si>
  <si>
    <t>Приобретение спортивного инвентаря МБУДО "СОШ"Фаворит"</t>
  </si>
  <si>
    <t>Соглашение 
№ 2-ГП-2024  
от 30.05.2024</t>
  </si>
  <si>
    <t>Министерство физической культуры и спорта РК</t>
  </si>
  <si>
    <t>УФКиС АМО ГО "Сыктывкар"</t>
  </si>
  <si>
    <t>Приобретение спортивного оборудования и инвентаря МБУДО "СОШ "Фаворит", МАУ ДО "СШОР "ЭЖВА", МАУ ДО "СШОР "Аквалидер"</t>
  </si>
  <si>
    <t>Соглашение №87701000-1-2024-008 от 23.05.2024</t>
  </si>
  <si>
    <t>ВСЕГО национальный проект "Демография"</t>
  </si>
  <si>
    <t>ВСЕГО:</t>
  </si>
  <si>
    <t>за месяц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</si>
</sst>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#,##0.00&quot;р.&quot;"/>
    <numFmt numFmtId="165" formatCode="0.0%"/>
  </numFmts>
  <fonts count="2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30"/>
      <name val="Times New Roman"/>
      <family val="1"/>
      <charset val="204"/>
    </font>
    <font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8"/>
      <color rgb="FF0000FF"/>
      <name val="Times New Roman"/>
      <family val="1"/>
      <charset val="204"/>
    </font>
    <font>
      <b/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18"/>
      <color rgb="FF0000FF"/>
      <name val="Times New Roman"/>
      <family val="1"/>
      <charset val="204"/>
    </font>
    <font>
      <b/>
      <sz val="22"/>
      <name val="Times New Roman"/>
      <family val="1"/>
      <charset val="204"/>
    </font>
    <font>
      <i/>
      <sz val="15"/>
      <name val="Times New Roman"/>
      <family val="1"/>
      <charset val="204"/>
    </font>
    <font>
      <i/>
      <sz val="15"/>
      <color rgb="FF0000FF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6"/>
      <name val="Times New Roman"/>
      <family val="1"/>
      <charset val="204"/>
    </font>
    <font>
      <b/>
      <i/>
      <sz val="26"/>
      <name val="Times New Roman"/>
      <family val="1"/>
      <charset val="204"/>
    </font>
    <font>
      <b/>
      <i/>
      <sz val="22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rgb="FF000000"/>
      <name val="Arial"/>
      <family val="2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5AB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19" fillId="0" borderId="0"/>
    <xf numFmtId="0" fontId="19" fillId="0" borderId="0"/>
    <xf numFmtId="4" fontId="20" fillId="8" borderId="20">
      <alignment horizontal="right" shrinkToFit="1"/>
    </xf>
    <xf numFmtId="4" fontId="20" fillId="8" borderId="21">
      <alignment horizontal="right" shrinkToFit="1"/>
    </xf>
    <xf numFmtId="4" fontId="20" fillId="8" borderId="20">
      <alignment horizontal="right" shrinkToFit="1"/>
    </xf>
    <xf numFmtId="49" fontId="21" fillId="0" borderId="22">
      <alignment horizontal="center" vertical="top" shrinkToFit="1"/>
    </xf>
    <xf numFmtId="49" fontId="22" fillId="0" borderId="23">
      <alignment horizontal="center" vertical="top" shrinkToFit="1"/>
    </xf>
    <xf numFmtId="0" fontId="22" fillId="0" borderId="23">
      <alignment horizontal="left" vertical="top" wrapText="1"/>
    </xf>
    <xf numFmtId="4" fontId="22" fillId="0" borderId="23">
      <alignment horizontal="right" vertical="top" shrinkToFit="1"/>
    </xf>
    <xf numFmtId="4" fontId="22" fillId="0" borderId="24">
      <alignment horizontal="right" vertical="top" shrinkToFit="1"/>
    </xf>
    <xf numFmtId="4" fontId="22" fillId="0" borderId="23">
      <alignment horizontal="right" vertical="top" shrinkToFit="1"/>
    </xf>
    <xf numFmtId="0" fontId="22" fillId="0" borderId="0">
      <alignment horizontal="right" vertical="top" wrapText="1"/>
    </xf>
    <xf numFmtId="0" fontId="22" fillId="0" borderId="0"/>
    <xf numFmtId="0" fontId="22" fillId="0" borderId="0"/>
    <xf numFmtId="0" fontId="19" fillId="0" borderId="0"/>
    <xf numFmtId="49" fontId="23" fillId="0" borderId="25">
      <alignment horizontal="center" vertical="center" wrapText="1"/>
    </xf>
    <xf numFmtId="4" fontId="23" fillId="8" borderId="26">
      <alignment horizontal="right" shrinkToFit="1"/>
    </xf>
    <xf numFmtId="0" fontId="1" fillId="0" borderId="0"/>
    <xf numFmtId="9" fontId="7" fillId="0" borderId="0" applyFont="0" applyFill="0" applyBorder="0" applyAlignment="0" applyProtection="0"/>
  </cellStyleXfs>
  <cellXfs count="132">
    <xf numFmtId="0" fontId="0" fillId="0" borderId="0" xfId="0"/>
    <xf numFmtId="0" fontId="3" fillId="0" borderId="1" xfId="3" applyFont="1" applyBorder="1" applyAlignment="1">
      <alignment horizontal="center" vertical="top" wrapText="1"/>
    </xf>
    <xf numFmtId="0" fontId="3" fillId="0" borderId="0" xfId="3" applyFont="1" applyBorder="1" applyAlignment="1">
      <alignment horizontal="center" vertical="top" wrapText="1"/>
    </xf>
    <xf numFmtId="9" fontId="3" fillId="0" borderId="0" xfId="2" applyFont="1" applyBorder="1" applyAlignment="1">
      <alignment horizontal="center" vertical="top" wrapText="1"/>
    </xf>
    <xf numFmtId="0" fontId="4" fillId="0" borderId="0" xfId="3" applyFont="1" applyAlignment="1">
      <alignment vertical="top"/>
    </xf>
    <xf numFmtId="0" fontId="4" fillId="0" borderId="2" xfId="3" applyFont="1" applyBorder="1" applyAlignment="1">
      <alignment horizontal="center" vertical="center"/>
    </xf>
    <xf numFmtId="49" fontId="5" fillId="0" borderId="3" xfId="3" applyNumberFormat="1" applyFont="1" applyBorder="1" applyAlignment="1">
      <alignment horizontal="center" vertical="center" wrapText="1"/>
    </xf>
    <xf numFmtId="49" fontId="5" fillId="0" borderId="2" xfId="3" applyNumberFormat="1" applyFont="1" applyBorder="1" applyAlignment="1">
      <alignment horizontal="center" vertical="center" wrapText="1"/>
    </xf>
    <xf numFmtId="49" fontId="5" fillId="0" borderId="4" xfId="3" applyNumberFormat="1" applyFont="1" applyBorder="1" applyAlignment="1">
      <alignment horizontal="center" vertical="center" wrapText="1"/>
    </xf>
    <xf numFmtId="4" fontId="5" fillId="0" borderId="3" xfId="3" applyNumberFormat="1" applyFont="1" applyFill="1" applyBorder="1" applyAlignment="1">
      <alignment horizontal="center" vertical="center" wrapText="1"/>
    </xf>
    <xf numFmtId="4" fontId="5" fillId="0" borderId="3" xfId="4" applyNumberFormat="1" applyFont="1" applyBorder="1" applyAlignment="1">
      <alignment horizontal="center" vertical="center" wrapText="1"/>
    </xf>
    <xf numFmtId="9" fontId="5" fillId="0" borderId="3" xfId="2" applyFont="1" applyBorder="1" applyAlignment="1">
      <alignment horizontal="center" vertical="center" wrapText="1"/>
    </xf>
    <xf numFmtId="0" fontId="8" fillId="0" borderId="0" xfId="3" applyFont="1" applyAlignment="1">
      <alignment vertical="top"/>
    </xf>
    <xf numFmtId="0" fontId="4" fillId="0" borderId="5" xfId="3" applyFont="1" applyBorder="1" applyAlignment="1">
      <alignment horizontal="center" vertical="center"/>
    </xf>
    <xf numFmtId="49" fontId="5" fillId="0" borderId="6" xfId="3" applyNumberFormat="1" applyFont="1" applyBorder="1" applyAlignment="1">
      <alignment horizontal="center" vertical="center" wrapText="1"/>
    </xf>
    <xf numFmtId="49" fontId="5" fillId="0" borderId="3" xfId="3" applyNumberFormat="1" applyFont="1" applyBorder="1" applyAlignment="1">
      <alignment horizontal="center" vertical="center" wrapText="1"/>
    </xf>
    <xf numFmtId="49" fontId="5" fillId="2" borderId="4" xfId="3" applyNumberFormat="1" applyFont="1" applyFill="1" applyBorder="1" applyAlignment="1">
      <alignment horizontal="center" vertical="center" wrapText="1"/>
    </xf>
    <xf numFmtId="4" fontId="5" fillId="0" borderId="3" xfId="3" applyNumberFormat="1" applyFont="1" applyFill="1" applyBorder="1" applyAlignment="1">
      <alignment horizontal="center" vertical="center" wrapText="1"/>
    </xf>
    <xf numFmtId="4" fontId="5" fillId="0" borderId="3" xfId="4" applyNumberFormat="1" applyFont="1" applyBorder="1" applyAlignment="1">
      <alignment horizontal="center" vertical="center" wrapText="1"/>
    </xf>
    <xf numFmtId="3" fontId="9" fillId="0" borderId="3" xfId="3" applyNumberFormat="1" applyFont="1" applyBorder="1" applyAlignment="1">
      <alignment horizontal="center" vertical="top" wrapText="1"/>
    </xf>
    <xf numFmtId="3" fontId="9" fillId="0" borderId="4" xfId="3" applyNumberFormat="1" applyFont="1" applyBorder="1" applyAlignment="1">
      <alignment horizontal="center" vertical="center" wrapText="1"/>
    </xf>
    <xf numFmtId="3" fontId="9" fillId="0" borderId="7" xfId="3" applyNumberFormat="1" applyFont="1" applyBorder="1" applyAlignment="1">
      <alignment horizontal="center" vertical="center" wrapText="1"/>
    </xf>
    <xf numFmtId="3" fontId="9" fillId="0" borderId="3" xfId="3" applyNumberFormat="1" applyFont="1" applyBorder="1" applyAlignment="1">
      <alignment horizontal="center" vertical="center" wrapText="1"/>
    </xf>
    <xf numFmtId="1" fontId="9" fillId="0" borderId="3" xfId="1" applyNumberFormat="1" applyFont="1" applyBorder="1" applyAlignment="1">
      <alignment horizontal="center" vertical="center" wrapText="1"/>
    </xf>
    <xf numFmtId="3" fontId="8" fillId="0" borderId="0" xfId="3" applyNumberFormat="1" applyFont="1" applyAlignment="1">
      <alignment vertical="top"/>
    </xf>
    <xf numFmtId="0" fontId="4" fillId="0" borderId="3" xfId="3" applyFont="1" applyFill="1" applyBorder="1" applyAlignment="1">
      <alignment horizontal="center" vertical="top"/>
    </xf>
    <xf numFmtId="0" fontId="10" fillId="0" borderId="2" xfId="3" applyFont="1" applyFill="1" applyBorder="1" applyAlignment="1">
      <alignment horizontal="center" vertical="top" wrapText="1"/>
    </xf>
    <xf numFmtId="164" fontId="10" fillId="2" borderId="3" xfId="3" applyNumberFormat="1" applyFont="1" applyFill="1" applyBorder="1" applyAlignment="1">
      <alignment horizontal="center" vertical="top" wrapText="1"/>
    </xf>
    <xf numFmtId="164" fontId="10" fillId="0" borderId="3" xfId="3" applyNumberFormat="1" applyFont="1" applyFill="1" applyBorder="1" applyAlignment="1">
      <alignment horizontal="center" vertical="top" wrapText="1"/>
    </xf>
    <xf numFmtId="164" fontId="9" fillId="0" borderId="3" xfId="3" applyNumberFormat="1" applyFont="1" applyFill="1" applyBorder="1" applyAlignment="1">
      <alignment horizontal="center" vertical="top" wrapText="1"/>
    </xf>
    <xf numFmtId="49" fontId="4" fillId="2" borderId="2" xfId="3" applyNumberFormat="1" applyFont="1" applyFill="1" applyBorder="1" applyAlignment="1">
      <alignment horizontal="center" vertical="top" wrapText="1"/>
    </xf>
    <xf numFmtId="164" fontId="4" fillId="2" borderId="2" xfId="3" applyNumberFormat="1" applyFont="1" applyFill="1" applyBorder="1" applyAlignment="1">
      <alignment horizontal="center" vertical="top" wrapText="1"/>
    </xf>
    <xf numFmtId="49" fontId="4" fillId="2" borderId="4" xfId="3" applyNumberFormat="1" applyFont="1" applyFill="1" applyBorder="1" applyAlignment="1">
      <alignment horizontal="left" vertical="center" wrapText="1"/>
    </xf>
    <xf numFmtId="4" fontId="10" fillId="0" borderId="3" xfId="3" applyNumberFormat="1" applyFont="1" applyFill="1" applyBorder="1" applyAlignment="1">
      <alignment horizontal="center" vertical="center" wrapText="1"/>
    </xf>
    <xf numFmtId="4" fontId="10" fillId="2" borderId="3" xfId="3" applyNumberFormat="1" applyFont="1" applyFill="1" applyBorder="1" applyAlignment="1">
      <alignment horizontal="center" vertical="center" wrapText="1"/>
    </xf>
    <xf numFmtId="9" fontId="10" fillId="2" borderId="3" xfId="3" applyNumberFormat="1" applyFont="1" applyFill="1" applyBorder="1" applyAlignment="1">
      <alignment horizontal="center" vertical="center" wrapText="1"/>
    </xf>
    <xf numFmtId="9" fontId="10" fillId="0" borderId="3" xfId="2" applyNumberFormat="1" applyFont="1" applyFill="1" applyBorder="1" applyAlignment="1">
      <alignment horizontal="center" vertical="center" wrapText="1"/>
    </xf>
    <xf numFmtId="43" fontId="8" fillId="0" borderId="0" xfId="1" applyFont="1" applyFill="1" applyAlignment="1">
      <alignment vertical="top"/>
    </xf>
    <xf numFmtId="0" fontId="8" fillId="0" borderId="0" xfId="3" applyFont="1" applyFill="1" applyAlignment="1">
      <alignment vertical="top"/>
    </xf>
    <xf numFmtId="0" fontId="10" fillId="0" borderId="5" xfId="3" applyFont="1" applyFill="1" applyBorder="1" applyAlignment="1">
      <alignment horizontal="center" vertical="top" wrapText="1"/>
    </xf>
    <xf numFmtId="49" fontId="4" fillId="2" borderId="5" xfId="3" applyNumberFormat="1" applyFont="1" applyFill="1" applyBorder="1" applyAlignment="1">
      <alignment horizontal="center" vertical="top" wrapText="1"/>
    </xf>
    <xf numFmtId="164" fontId="4" fillId="2" borderId="5" xfId="3" applyNumberFormat="1" applyFont="1" applyFill="1" applyBorder="1" applyAlignment="1">
      <alignment horizontal="center" vertical="top" wrapText="1"/>
    </xf>
    <xf numFmtId="9" fontId="10" fillId="0" borderId="3" xfId="2" applyFont="1" applyFill="1" applyBorder="1" applyAlignment="1">
      <alignment horizontal="center" vertical="center" wrapText="1"/>
    </xf>
    <xf numFmtId="49" fontId="4" fillId="2" borderId="6" xfId="3" applyNumberFormat="1" applyFont="1" applyFill="1" applyBorder="1" applyAlignment="1">
      <alignment horizontal="center" vertical="top" wrapText="1"/>
    </xf>
    <xf numFmtId="164" fontId="4" fillId="2" borderId="6" xfId="3" applyNumberFormat="1" applyFont="1" applyFill="1" applyBorder="1" applyAlignment="1">
      <alignment horizontal="center" vertical="top" wrapText="1"/>
    </xf>
    <xf numFmtId="49" fontId="4" fillId="3" borderId="4" xfId="3" applyNumberFormat="1" applyFont="1" applyFill="1" applyBorder="1" applyAlignment="1">
      <alignment horizontal="left" vertical="center" wrapText="1"/>
    </xf>
    <xf numFmtId="4" fontId="10" fillId="3" borderId="3" xfId="3" applyNumberFormat="1" applyFont="1" applyFill="1" applyBorder="1" applyAlignment="1">
      <alignment horizontal="center" vertical="center" wrapText="1"/>
    </xf>
    <xf numFmtId="9" fontId="10" fillId="3" borderId="3" xfId="2" applyFont="1" applyFill="1" applyBorder="1" applyAlignment="1">
      <alignment horizontal="center" vertical="center" wrapText="1"/>
    </xf>
    <xf numFmtId="9" fontId="10" fillId="3" borderId="3" xfId="2" applyNumberFormat="1" applyFont="1" applyFill="1" applyBorder="1" applyAlignment="1">
      <alignment horizontal="center" vertical="center" wrapText="1"/>
    </xf>
    <xf numFmtId="49" fontId="4" fillId="0" borderId="3" xfId="3" applyNumberFormat="1" applyFont="1" applyFill="1" applyBorder="1" applyAlignment="1">
      <alignment horizontal="center" vertical="center" wrapText="1"/>
    </xf>
    <xf numFmtId="164" fontId="4" fillId="0" borderId="3" xfId="3" applyNumberFormat="1" applyFont="1" applyFill="1" applyBorder="1" applyAlignment="1">
      <alignment horizontal="center" vertical="center" wrapText="1"/>
    </xf>
    <xf numFmtId="49" fontId="4" fillId="0" borderId="4" xfId="3" applyNumberFormat="1" applyFont="1" applyFill="1" applyBorder="1" applyAlignment="1">
      <alignment horizontal="left" vertical="center" wrapText="1"/>
    </xf>
    <xf numFmtId="9" fontId="10" fillId="2" borderId="3" xfId="2" applyFont="1" applyFill="1" applyBorder="1" applyAlignment="1">
      <alignment horizontal="center" vertical="center" wrapText="1"/>
    </xf>
    <xf numFmtId="0" fontId="10" fillId="0" borderId="6" xfId="3" applyFont="1" applyFill="1" applyBorder="1" applyAlignment="1">
      <alignment horizontal="center" vertical="top" wrapText="1"/>
    </xf>
    <xf numFmtId="49" fontId="4" fillId="3" borderId="4" xfId="3" applyNumberFormat="1" applyFont="1" applyFill="1" applyBorder="1" applyAlignment="1">
      <alignment horizontal="justify" vertical="top" wrapText="1"/>
    </xf>
    <xf numFmtId="0" fontId="8" fillId="0" borderId="3" xfId="3" applyFont="1" applyFill="1" applyBorder="1" applyAlignment="1">
      <alignment vertical="top"/>
    </xf>
    <xf numFmtId="49" fontId="5" fillId="4" borderId="3" xfId="3" applyNumberFormat="1" applyFont="1" applyFill="1" applyBorder="1" applyAlignment="1">
      <alignment horizontal="right" vertical="top" wrapText="1"/>
    </xf>
    <xf numFmtId="49" fontId="5" fillId="4" borderId="4" xfId="3" applyNumberFormat="1" applyFont="1" applyFill="1" applyBorder="1" applyAlignment="1">
      <alignment horizontal="right" vertical="top" wrapText="1"/>
    </xf>
    <xf numFmtId="4" fontId="5" fillId="4" borderId="3" xfId="3" applyNumberFormat="1" applyFont="1" applyFill="1" applyBorder="1" applyAlignment="1">
      <alignment horizontal="center" vertical="center" wrapText="1"/>
    </xf>
    <xf numFmtId="9" fontId="5" fillId="4" borderId="3" xfId="2" applyFont="1" applyFill="1" applyBorder="1" applyAlignment="1">
      <alignment horizontal="center" vertical="center" wrapText="1"/>
    </xf>
    <xf numFmtId="0" fontId="11" fillId="5" borderId="0" xfId="3" applyFont="1" applyFill="1" applyBorder="1" applyAlignment="1">
      <alignment vertical="top"/>
    </xf>
    <xf numFmtId="49" fontId="9" fillId="4" borderId="3" xfId="3" applyNumberFormat="1" applyFont="1" applyFill="1" applyBorder="1" applyAlignment="1">
      <alignment horizontal="right" vertical="top" wrapText="1"/>
    </xf>
    <xf numFmtId="49" fontId="9" fillId="4" borderId="4" xfId="3" applyNumberFormat="1" applyFont="1" applyFill="1" applyBorder="1" applyAlignment="1">
      <alignment horizontal="right" vertical="top" wrapText="1"/>
    </xf>
    <xf numFmtId="164" fontId="12" fillId="6" borderId="3" xfId="3" applyNumberFormat="1" applyFont="1" applyFill="1" applyBorder="1" applyAlignment="1">
      <alignment horizontal="left" vertical="center" wrapText="1"/>
    </xf>
    <xf numFmtId="164" fontId="12" fillId="6" borderId="4" xfId="3" applyNumberFormat="1" applyFont="1" applyFill="1" applyBorder="1" applyAlignment="1">
      <alignment horizontal="left" vertical="center" wrapText="1"/>
    </xf>
    <xf numFmtId="4" fontId="5" fillId="6" borderId="3" xfId="3" applyNumberFormat="1" applyFont="1" applyFill="1" applyBorder="1" applyAlignment="1">
      <alignment horizontal="center" vertical="center" wrapText="1"/>
    </xf>
    <xf numFmtId="9" fontId="5" fillId="6" borderId="3" xfId="2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top"/>
    </xf>
    <xf numFmtId="0" fontId="10" fillId="0" borderId="3" xfId="3" applyFont="1" applyFill="1" applyBorder="1" applyAlignment="1">
      <alignment horizontal="center" vertical="top" wrapText="1"/>
    </xf>
    <xf numFmtId="49" fontId="10" fillId="2" borderId="3" xfId="3" applyNumberFormat="1" applyFont="1" applyFill="1" applyBorder="1" applyAlignment="1" applyProtection="1">
      <alignment horizontal="center" vertical="top" wrapText="1"/>
    </xf>
    <xf numFmtId="49" fontId="10" fillId="0" borderId="3" xfId="3" quotePrefix="1" applyNumberFormat="1" applyFont="1" applyFill="1" applyBorder="1" applyAlignment="1" applyProtection="1">
      <alignment horizontal="center" vertical="top" wrapText="1"/>
    </xf>
    <xf numFmtId="49" fontId="9" fillId="0" borderId="3" xfId="3" applyNumberFormat="1" applyFont="1" applyFill="1" applyBorder="1" applyAlignment="1" applyProtection="1">
      <alignment horizontal="center" vertical="top" wrapText="1"/>
    </xf>
    <xf numFmtId="164" fontId="4" fillId="2" borderId="3" xfId="3" applyNumberFormat="1" applyFont="1" applyFill="1" applyBorder="1" applyAlignment="1">
      <alignment horizontal="center" vertical="top" wrapText="1"/>
    </xf>
    <xf numFmtId="4" fontId="10" fillId="2" borderId="3" xfId="4" applyNumberFormat="1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top"/>
    </xf>
    <xf numFmtId="49" fontId="13" fillId="2" borderId="4" xfId="3" applyNumberFormat="1" applyFont="1" applyFill="1" applyBorder="1" applyAlignment="1">
      <alignment horizontal="left" vertical="center" wrapText="1"/>
    </xf>
    <xf numFmtId="4" fontId="13" fillId="0" borderId="3" xfId="3" applyNumberFormat="1" applyFont="1" applyFill="1" applyBorder="1" applyAlignment="1">
      <alignment horizontal="center" vertical="center" wrapText="1"/>
    </xf>
    <xf numFmtId="4" fontId="13" fillId="2" borderId="3" xfId="4" applyNumberFormat="1" applyFont="1" applyFill="1" applyBorder="1" applyAlignment="1">
      <alignment horizontal="center" vertical="center" wrapText="1"/>
    </xf>
    <xf numFmtId="4" fontId="13" fillId="2" borderId="3" xfId="3" applyNumberFormat="1" applyFont="1" applyFill="1" applyBorder="1" applyAlignment="1">
      <alignment horizontal="center" vertical="center" wrapText="1"/>
    </xf>
    <xf numFmtId="9" fontId="13" fillId="2" borderId="3" xfId="2" applyFont="1" applyFill="1" applyBorder="1" applyAlignment="1">
      <alignment horizontal="center" vertical="center" wrapText="1"/>
    </xf>
    <xf numFmtId="9" fontId="13" fillId="0" borderId="3" xfId="2" applyFont="1" applyFill="1" applyBorder="1" applyAlignment="1">
      <alignment horizontal="center" vertical="center" wrapText="1"/>
    </xf>
    <xf numFmtId="0" fontId="14" fillId="0" borderId="0" xfId="3" applyFont="1" applyFill="1" applyAlignment="1">
      <alignment vertical="top"/>
    </xf>
    <xf numFmtId="49" fontId="10" fillId="4" borderId="3" xfId="3" applyNumberFormat="1" applyFont="1" applyFill="1" applyBorder="1" applyAlignment="1">
      <alignment horizontal="right" vertical="top" wrapText="1"/>
    </xf>
    <xf numFmtId="49" fontId="10" fillId="4" borderId="4" xfId="3" applyNumberFormat="1" applyFont="1" applyFill="1" applyBorder="1" applyAlignment="1">
      <alignment horizontal="right" vertical="top" wrapText="1"/>
    </xf>
    <xf numFmtId="49" fontId="10" fillId="2" borderId="2" xfId="3" applyNumberFormat="1" applyFont="1" applyFill="1" applyBorder="1" applyAlignment="1" applyProtection="1">
      <alignment horizontal="center" vertical="top" wrapText="1"/>
    </xf>
    <xf numFmtId="49" fontId="9" fillId="0" borderId="2" xfId="3" applyNumberFormat="1" applyFont="1" applyFill="1" applyBorder="1" applyAlignment="1" applyProtection="1">
      <alignment horizontal="center" vertical="top" wrapText="1"/>
    </xf>
    <xf numFmtId="49" fontId="4" fillId="2" borderId="8" xfId="3" applyNumberFormat="1" applyFont="1" applyFill="1" applyBorder="1" applyAlignment="1">
      <alignment horizontal="left" vertical="center" wrapText="1"/>
    </xf>
    <xf numFmtId="4" fontId="10" fillId="0" borderId="3" xfId="4" applyNumberFormat="1" applyFont="1" applyFill="1" applyBorder="1" applyAlignment="1">
      <alignment horizontal="center" vertical="center" wrapText="1"/>
    </xf>
    <xf numFmtId="49" fontId="10" fillId="2" borderId="5" xfId="3" applyNumberFormat="1" applyFont="1" applyFill="1" applyBorder="1" applyAlignment="1" applyProtection="1">
      <alignment horizontal="center" vertical="top" wrapText="1"/>
    </xf>
    <xf numFmtId="49" fontId="9" fillId="0" borderId="6" xfId="3" applyNumberFormat="1" applyFont="1" applyFill="1" applyBorder="1" applyAlignment="1" applyProtection="1">
      <alignment horizontal="center" vertical="top" wrapText="1"/>
    </xf>
    <xf numFmtId="49" fontId="5" fillId="4" borderId="9" xfId="3" applyNumberFormat="1" applyFont="1" applyFill="1" applyBorder="1" applyAlignment="1">
      <alignment horizontal="right" vertical="top" wrapText="1"/>
    </xf>
    <xf numFmtId="49" fontId="9" fillId="4" borderId="9" xfId="3" applyNumberFormat="1" applyFont="1" applyFill="1" applyBorder="1" applyAlignment="1">
      <alignment horizontal="right" vertical="top" wrapText="1"/>
    </xf>
    <xf numFmtId="49" fontId="12" fillId="6" borderId="10" xfId="3" applyNumberFormat="1" applyFont="1" applyFill="1" applyBorder="1" applyAlignment="1" applyProtection="1">
      <alignment horizontal="left" vertical="top" wrapText="1"/>
    </xf>
    <xf numFmtId="49" fontId="12" fillId="6" borderId="11" xfId="3" applyNumberFormat="1" applyFont="1" applyFill="1" applyBorder="1" applyAlignment="1" applyProtection="1">
      <alignment horizontal="left" vertical="top" wrapText="1"/>
    </xf>
    <xf numFmtId="4" fontId="5" fillId="6" borderId="3" xfId="5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vertical="top"/>
    </xf>
    <xf numFmtId="0" fontId="4" fillId="2" borderId="2" xfId="3" applyFont="1" applyFill="1" applyBorder="1" applyAlignment="1">
      <alignment horizontal="center" vertical="top"/>
    </xf>
    <xf numFmtId="11" fontId="9" fillId="2" borderId="3" xfId="3" applyNumberFormat="1" applyFont="1" applyFill="1" applyBorder="1" applyAlignment="1">
      <alignment horizontal="center" vertical="top" wrapText="1"/>
    </xf>
    <xf numFmtId="0" fontId="4" fillId="2" borderId="3" xfId="4" applyFont="1" applyFill="1" applyBorder="1" applyAlignment="1">
      <alignment horizontal="center" vertical="top" wrapText="1"/>
    </xf>
    <xf numFmtId="0" fontId="4" fillId="2" borderId="0" xfId="3" applyFont="1" applyFill="1" applyAlignment="1">
      <alignment vertical="top"/>
    </xf>
    <xf numFmtId="0" fontId="4" fillId="2" borderId="5" xfId="3" applyFont="1" applyFill="1" applyBorder="1" applyAlignment="1">
      <alignment horizontal="center" vertical="top"/>
    </xf>
    <xf numFmtId="11" fontId="9" fillId="2" borderId="2" xfId="3" applyNumberFormat="1" applyFont="1" applyFill="1" applyBorder="1" applyAlignment="1">
      <alignment horizontal="center" vertical="top" wrapText="1"/>
    </xf>
    <xf numFmtId="0" fontId="4" fillId="2" borderId="2" xfId="4" applyFont="1" applyFill="1" applyBorder="1" applyAlignment="1">
      <alignment horizontal="center" vertical="top" wrapText="1"/>
    </xf>
    <xf numFmtId="49" fontId="4" fillId="3" borderId="10" xfId="3" applyNumberFormat="1" applyFont="1" applyFill="1" applyBorder="1" applyAlignment="1">
      <alignment horizontal="justify" vertical="top" wrapText="1"/>
    </xf>
    <xf numFmtId="0" fontId="4" fillId="2" borderId="6" xfId="3" applyFont="1" applyFill="1" applyBorder="1" applyAlignment="1">
      <alignment horizontal="center" vertical="top"/>
    </xf>
    <xf numFmtId="49" fontId="4" fillId="2" borderId="3" xfId="3" applyNumberFormat="1" applyFont="1" applyFill="1" applyBorder="1" applyAlignment="1">
      <alignment horizontal="center" vertical="top" wrapText="1"/>
    </xf>
    <xf numFmtId="0" fontId="4" fillId="0" borderId="0" xfId="3" applyFont="1" applyFill="1" applyAlignment="1">
      <alignment vertical="top"/>
    </xf>
    <xf numFmtId="164" fontId="12" fillId="6" borderId="12" xfId="3" applyNumberFormat="1" applyFont="1" applyFill="1" applyBorder="1" applyAlignment="1">
      <alignment horizontal="left" vertical="top" wrapText="1"/>
    </xf>
    <xf numFmtId="164" fontId="12" fillId="6" borderId="13" xfId="3" applyNumberFormat="1" applyFont="1" applyFill="1" applyBorder="1" applyAlignment="1">
      <alignment horizontal="left" vertical="top" wrapText="1"/>
    </xf>
    <xf numFmtId="164" fontId="12" fillId="6" borderId="11" xfId="3" applyNumberFormat="1" applyFont="1" applyFill="1" applyBorder="1" applyAlignment="1">
      <alignment horizontal="left" vertical="top" wrapText="1"/>
    </xf>
    <xf numFmtId="0" fontId="4" fillId="2" borderId="14" xfId="3" applyFont="1" applyFill="1" applyBorder="1" applyAlignment="1">
      <alignment horizontal="center" vertical="top"/>
    </xf>
    <xf numFmtId="11" fontId="9" fillId="2" borderId="15" xfId="3" applyNumberFormat="1" applyFont="1" applyFill="1" applyBorder="1" applyAlignment="1">
      <alignment horizontal="center" vertical="top" wrapText="1"/>
    </xf>
    <xf numFmtId="49" fontId="4" fillId="2" borderId="3" xfId="3" applyNumberFormat="1" applyFont="1" applyFill="1" applyBorder="1" applyAlignment="1">
      <alignment horizontal="center" vertical="top" wrapText="1"/>
    </xf>
    <xf numFmtId="0" fontId="4" fillId="2" borderId="0" xfId="3" applyFont="1" applyFill="1" applyBorder="1" applyAlignment="1">
      <alignment horizontal="center" vertical="top"/>
    </xf>
    <xf numFmtId="0" fontId="4" fillId="2" borderId="16" xfId="3" applyFont="1" applyFill="1" applyBorder="1" applyAlignment="1">
      <alignment horizontal="center" vertical="top"/>
    </xf>
    <xf numFmtId="49" fontId="12" fillId="7" borderId="17" xfId="3" applyNumberFormat="1" applyFont="1" applyFill="1" applyBorder="1" applyAlignment="1">
      <alignment horizontal="center" vertical="top" wrapText="1"/>
    </xf>
    <xf numFmtId="49" fontId="12" fillId="7" borderId="18" xfId="3" applyNumberFormat="1" applyFont="1" applyFill="1" applyBorder="1" applyAlignment="1">
      <alignment horizontal="center" vertical="top" wrapText="1"/>
    </xf>
    <xf numFmtId="4" fontId="12" fillId="7" borderId="3" xfId="3" applyNumberFormat="1" applyFont="1" applyFill="1" applyBorder="1" applyAlignment="1">
      <alignment horizontal="center" vertical="center" wrapText="1"/>
    </xf>
    <xf numFmtId="165" fontId="12" fillId="7" borderId="3" xfId="2" applyNumberFormat="1" applyFont="1" applyFill="1" applyBorder="1" applyAlignment="1">
      <alignment horizontal="center" vertical="center" wrapText="1"/>
    </xf>
    <xf numFmtId="0" fontId="4" fillId="0" borderId="0" xfId="3" applyFont="1" applyFill="1" applyAlignment="1">
      <alignment horizontal="center" vertical="top"/>
    </xf>
    <xf numFmtId="4" fontId="4" fillId="0" borderId="0" xfId="3" applyNumberFormat="1" applyFont="1" applyFill="1" applyAlignment="1">
      <alignment vertical="center"/>
    </xf>
    <xf numFmtId="4" fontId="15" fillId="2" borderId="0" xfId="3" applyNumberFormat="1" applyFont="1" applyFill="1" applyAlignment="1">
      <alignment vertical="center"/>
    </xf>
    <xf numFmtId="9" fontId="4" fillId="0" borderId="0" xfId="2" applyFont="1" applyFill="1" applyAlignment="1">
      <alignment vertical="center"/>
    </xf>
    <xf numFmtId="0" fontId="4" fillId="0" borderId="0" xfId="3" applyFont="1" applyAlignment="1">
      <alignment horizontal="center" vertical="top"/>
    </xf>
    <xf numFmtId="0" fontId="4" fillId="0" borderId="0" xfId="3" applyFont="1" applyBorder="1" applyAlignment="1">
      <alignment horizontal="left" vertical="top"/>
    </xf>
    <xf numFmtId="0" fontId="4" fillId="0" borderId="0" xfId="3" applyFont="1" applyBorder="1" applyAlignment="1">
      <alignment horizontal="center" vertical="top"/>
    </xf>
    <xf numFmtId="4" fontId="4" fillId="0" borderId="0" xfId="3" applyNumberFormat="1" applyFont="1" applyAlignment="1">
      <alignment vertical="center"/>
    </xf>
    <xf numFmtId="9" fontId="4" fillId="0" borderId="0" xfId="2" applyFont="1" applyAlignment="1">
      <alignment vertical="center"/>
    </xf>
    <xf numFmtId="4" fontId="16" fillId="0" borderId="0" xfId="3" applyNumberFormat="1" applyFont="1" applyFill="1" applyAlignment="1">
      <alignment vertical="center"/>
    </xf>
    <xf numFmtId="4" fontId="17" fillId="0" borderId="0" xfId="3" applyNumberFormat="1" applyFont="1" applyAlignment="1">
      <alignment horizontal="right" vertical="center"/>
    </xf>
    <xf numFmtId="4" fontId="18" fillId="7" borderId="19" xfId="3" applyNumberFormat="1" applyFont="1" applyFill="1" applyBorder="1" applyAlignment="1">
      <alignment horizontal="center" vertical="center" wrapText="1"/>
    </xf>
    <xf numFmtId="0" fontId="4" fillId="0" borderId="0" xfId="3" applyFont="1" applyBorder="1" applyAlignment="1">
      <alignment vertical="top"/>
    </xf>
  </cellXfs>
  <cellStyles count="25">
    <cellStyle name="br" xfId="6"/>
    <cellStyle name="col" xfId="7"/>
    <cellStyle name="ex58" xfId="8"/>
    <cellStyle name="ex58 2" xfId="9"/>
    <cellStyle name="ex59" xfId="10"/>
    <cellStyle name="ex60" xfId="11"/>
    <cellStyle name="ex61" xfId="12"/>
    <cellStyle name="ex62" xfId="13"/>
    <cellStyle name="ex63" xfId="14"/>
    <cellStyle name="ex64" xfId="15"/>
    <cellStyle name="ex73" xfId="16"/>
    <cellStyle name="st57" xfId="17"/>
    <cellStyle name="style0" xfId="18"/>
    <cellStyle name="td" xfId="19"/>
    <cellStyle name="tr" xfId="20"/>
    <cellStyle name="xl_bot_header" xfId="21"/>
    <cellStyle name="xl35" xfId="22"/>
    <cellStyle name="Обычный" xfId="0" builtinId="0"/>
    <cellStyle name="Обычный 2" xfId="3"/>
    <cellStyle name="Обычный 2 2 3" xfId="23"/>
    <cellStyle name="Обычный 3" xfId="4"/>
    <cellStyle name="Процентный" xfId="2" builtinId="5"/>
    <cellStyle name="Процентный 2" xfId="24"/>
    <cellStyle name="Финансовый" xfId="1" builtinId="3"/>
    <cellStyle name="Финансовый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0;&#1055;&#1050;&#1040;%20&#1057;&#1042;&#1054;&#1041;&#1054;&#1044;&#1053;&#1054;&#1043;&#1054;%20&#1044;&#1054;&#1057;&#1058;&#1059;&#1055;&#1040;/&#1053;&#1040;&#1062;&#1048;&#1054;&#1053;&#1040;&#1051;&#1068;&#1053;&#1067;&#1045;%20&#1055;&#1056;&#1054;&#1045;&#1050;&#1058;&#1067;/2024/&#1053;&#1055;%20&#1045;&#1078;&#1077;&#1085;&#1077;&#1076;&#1077;&#1083;&#1100;&#1085;&#1086;%20&#1076;&#1083;&#1103;%20&#1086;&#1090;&#1076;&#1077;&#1083;&#1086;&#1074;%202024%20&#1075;&#1086;&#10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9.02.2024 "/>
      <sheetName val="16.02.2024"/>
      <sheetName val="22.02.2024"/>
      <sheetName val="01.03.2024"/>
      <sheetName val="07.03.2024"/>
      <sheetName val="15.03.2024"/>
      <sheetName val="22.03.2024"/>
      <sheetName val="29.03.2024"/>
      <sheetName val="01.04.2024"/>
      <sheetName val="05.04.2024"/>
      <sheetName val="12.04.2024"/>
      <sheetName val="19.04.2024"/>
      <sheetName val="26.04.2024"/>
      <sheetName val="03.05.2024"/>
      <sheetName val="01.05.2024"/>
      <sheetName val="08.05.2024"/>
      <sheetName val="17.05.2024"/>
      <sheetName val="23.05.2024"/>
      <sheetName val="24.05.2024"/>
      <sheetName val="31.05.2024"/>
      <sheetName val="01.06.2024 (на сайт)"/>
      <sheetName val="07.06.2024"/>
      <sheetName val="14.06.2024"/>
      <sheetName val="21.06.2024"/>
      <sheetName val="28.06.2024"/>
      <sheetName val="01.07.2024 (на сайт)"/>
      <sheetName val="05.07.2024"/>
      <sheetName val="12.07.2024"/>
      <sheetName val="19.07.2024"/>
      <sheetName val="26.07.2024"/>
      <sheetName val="01.08.2024 на сайт"/>
      <sheetName val="02.08.2024"/>
      <sheetName val="09.08.2024"/>
      <sheetName val="16.08.2024"/>
      <sheetName val="23.08.2024"/>
      <sheetName val="30.08.2024"/>
      <sheetName val="02.09.2024"/>
      <sheetName val="01.09.2024 на сайт"/>
      <sheetName val="06.09.2024"/>
      <sheetName val="13.09.2024"/>
      <sheetName val="17.09.2024"/>
      <sheetName val="20.09.2024"/>
      <sheetName val="27.09.2024"/>
      <sheetName val="01.10.2024 на сайт"/>
      <sheetName val="04.10.2024 "/>
      <sheetName val="11.10.2024  "/>
      <sheetName val="18.10.2024"/>
      <sheetName val="25.10.2024"/>
      <sheetName val="01.11.2024"/>
      <sheetName val="01.11.2024 на сай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40">
          <cell r="O40">
            <v>470274718.42000002</v>
          </cell>
        </row>
      </sheetData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01"/>
  <sheetViews>
    <sheetView tabSelected="1" view="pageBreakPreview" zoomScale="40" zoomScaleNormal="25" zoomScaleSheetLayoutView="40" workbookViewId="0">
      <pane xSplit="2" ySplit="4" topLeftCell="C13" activePane="bottomRight" state="frozen"/>
      <selection activeCell="A2" sqref="A2"/>
      <selection pane="topRight" activeCell="A2" sqref="A2"/>
      <selection pane="bottomLeft" activeCell="A2" sqref="A2"/>
      <selection pane="bottomRight" activeCell="A44" sqref="A44:XFD53"/>
    </sheetView>
  </sheetViews>
  <sheetFormatPr defaultColWidth="9.140625" defaultRowHeight="5.65" customHeight="1" outlineLevelRow="1" outlineLevelCol="1"/>
  <cols>
    <col min="1" max="1" width="9.42578125" style="4" bestFit="1" customWidth="1"/>
    <col min="2" max="2" width="61.28515625" style="4" customWidth="1"/>
    <col min="3" max="3" width="36.5703125" style="124" customWidth="1"/>
    <col min="4" max="4" width="58.140625" style="124" customWidth="1"/>
    <col min="5" max="5" width="50" style="124" customWidth="1"/>
    <col min="6" max="6" width="79" style="123" hidden="1" customWidth="1" outlineLevel="1"/>
    <col min="7" max="7" width="67.85546875" style="125" hidden="1" customWidth="1" outlineLevel="1"/>
    <col min="8" max="8" width="41.140625" style="4" customWidth="1" collapsed="1"/>
    <col min="9" max="9" width="30.5703125" style="126" bestFit="1" customWidth="1"/>
    <col min="10" max="10" width="31.140625" style="126" customWidth="1"/>
    <col min="11" max="11" width="31.5703125" style="126" customWidth="1"/>
    <col min="12" max="12" width="35.140625" style="126" customWidth="1"/>
    <col min="13" max="13" width="30.5703125" style="126" hidden="1" customWidth="1"/>
    <col min="14" max="14" width="17.28515625" style="126" hidden="1" customWidth="1"/>
    <col min="15" max="15" width="33.42578125" style="126" customWidth="1"/>
    <col min="16" max="16" width="30.5703125" style="126" bestFit="1" customWidth="1"/>
    <col min="17" max="17" width="17.28515625" style="127" customWidth="1"/>
    <col min="18" max="21" width="12" style="4" bestFit="1" customWidth="1"/>
    <col min="22" max="22" width="27.7109375" style="4" bestFit="1" customWidth="1"/>
    <col min="23" max="23" width="12" style="4" bestFit="1" customWidth="1"/>
    <col min="24" max="25" width="29.85546875" style="4" bestFit="1" customWidth="1"/>
    <col min="26" max="16384" width="9.140625" style="4"/>
  </cols>
  <sheetData>
    <row r="1" spans="1:25" ht="74.25" customHeight="1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3"/>
    </row>
    <row r="2" spans="1:25" s="12" customFormat="1" ht="66" customHeight="1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6" t="s">
        <v>6</v>
      </c>
      <c r="G2" s="6"/>
      <c r="H2" s="8" t="s">
        <v>7</v>
      </c>
      <c r="I2" s="9" t="s">
        <v>8</v>
      </c>
      <c r="J2" s="9"/>
      <c r="K2" s="9"/>
      <c r="L2" s="9"/>
      <c r="M2" s="10" t="s">
        <v>9</v>
      </c>
      <c r="N2" s="10"/>
      <c r="O2" s="10" t="s">
        <v>10</v>
      </c>
      <c r="P2" s="10" t="s">
        <v>11</v>
      </c>
      <c r="Q2" s="11" t="s">
        <v>12</v>
      </c>
    </row>
    <row r="3" spans="1:25" s="12" customFormat="1" ht="152.25" customHeight="1">
      <c r="A3" s="13"/>
      <c r="B3" s="6"/>
      <c r="C3" s="6"/>
      <c r="D3" s="14"/>
      <c r="E3" s="14"/>
      <c r="F3" s="15" t="s">
        <v>13</v>
      </c>
      <c r="G3" s="15" t="s">
        <v>14</v>
      </c>
      <c r="H3" s="16" t="s">
        <v>15</v>
      </c>
      <c r="I3" s="17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10"/>
      <c r="P3" s="10"/>
      <c r="Q3" s="11"/>
    </row>
    <row r="4" spans="1:25" s="24" customFormat="1" ht="23.25">
      <c r="A4" s="19" t="s">
        <v>22</v>
      </c>
      <c r="B4" s="19" t="s">
        <v>23</v>
      </c>
      <c r="C4" s="19" t="s">
        <v>24</v>
      </c>
      <c r="D4" s="19" t="s">
        <v>25</v>
      </c>
      <c r="E4" s="19" t="s">
        <v>26</v>
      </c>
      <c r="F4" s="19">
        <v>6</v>
      </c>
      <c r="G4" s="19">
        <v>7</v>
      </c>
      <c r="H4" s="19">
        <v>6</v>
      </c>
      <c r="I4" s="19">
        <f>H4+1</f>
        <v>7</v>
      </c>
      <c r="J4" s="19">
        <f t="shared" ref="J4:L4" si="0">I4+1</f>
        <v>8</v>
      </c>
      <c r="K4" s="19">
        <f t="shared" si="0"/>
        <v>9</v>
      </c>
      <c r="L4" s="19">
        <f t="shared" si="0"/>
        <v>10</v>
      </c>
      <c r="M4" s="20">
        <f>L4+1</f>
        <v>11</v>
      </c>
      <c r="N4" s="21"/>
      <c r="O4" s="22">
        <v>11</v>
      </c>
      <c r="P4" s="23">
        <v>12</v>
      </c>
      <c r="Q4" s="23">
        <f>P4+1</f>
        <v>13</v>
      </c>
    </row>
    <row r="5" spans="1:25" s="38" customFormat="1" ht="78" customHeight="1">
      <c r="A5" s="25">
        <v>1</v>
      </c>
      <c r="B5" s="26" t="s">
        <v>27</v>
      </c>
      <c r="C5" s="27" t="s">
        <v>28</v>
      </c>
      <c r="D5" s="28" t="s">
        <v>29</v>
      </c>
      <c r="E5" s="29" t="s">
        <v>30</v>
      </c>
      <c r="F5" s="30" t="s">
        <v>31</v>
      </c>
      <c r="G5" s="31" t="s">
        <v>32</v>
      </c>
      <c r="H5" s="32" t="s">
        <v>33</v>
      </c>
      <c r="I5" s="33">
        <f>SUM(J5:K5)</f>
        <v>424443811.17000002</v>
      </c>
      <c r="J5" s="34">
        <v>4244438.1100000003</v>
      </c>
      <c r="K5" s="34">
        <v>420199373.06</v>
      </c>
      <c r="L5" s="34">
        <v>0</v>
      </c>
      <c r="M5" s="33">
        <v>409237040.55000007</v>
      </c>
      <c r="N5" s="35">
        <f>M5/I5</f>
        <v>0.96417247649793325</v>
      </c>
      <c r="O5" s="33">
        <f>20498923.03+40390762.18+35353535.35+795582.51+18453065.8+26863795.57+9514231.24+74965.2+38280659.76+28400827.35+36274264.64+0.01+29900956.3+287466.52+21374823.76+215907.31+38095648.81+384804.53+16877189.03</f>
        <v>362037408.89999998</v>
      </c>
      <c r="P5" s="33">
        <f>I5-O5</f>
        <v>62406402.270000041</v>
      </c>
      <c r="Q5" s="36">
        <f>IF(I5=0,0,O5/I5)</f>
        <v>0.85296898994009651</v>
      </c>
      <c r="R5" s="37"/>
      <c r="S5" s="37"/>
      <c r="T5" s="37"/>
      <c r="U5" s="37"/>
      <c r="V5" s="37"/>
      <c r="W5" s="37"/>
      <c r="X5" s="37" t="e">
        <f>#REF!-'[1]30.08.2024'!AG5</f>
        <v>#REF!</v>
      </c>
      <c r="Y5" s="37" t="e">
        <f>#REF!-'[1]30.08.2024'!AH5</f>
        <v>#REF!</v>
      </c>
    </row>
    <row r="6" spans="1:25" s="38" customFormat="1" ht="78" customHeight="1">
      <c r="A6" s="25"/>
      <c r="B6" s="39"/>
      <c r="C6" s="27"/>
      <c r="D6" s="28"/>
      <c r="E6" s="29"/>
      <c r="F6" s="40"/>
      <c r="G6" s="41"/>
      <c r="H6" s="32" t="s">
        <v>34</v>
      </c>
      <c r="I6" s="33">
        <f>SUM(J6:K6)</f>
        <v>28418839.280000001</v>
      </c>
      <c r="J6" s="34">
        <v>284188.39</v>
      </c>
      <c r="K6" s="34">
        <v>28134650.890000001</v>
      </c>
      <c r="L6" s="34">
        <v>0</v>
      </c>
      <c r="M6" s="34">
        <f>27831271.09+587568.19</f>
        <v>28418839.280000001</v>
      </c>
      <c r="N6" s="35">
        <f>M6/I6</f>
        <v>1</v>
      </c>
      <c r="O6" s="33">
        <f>27831271.09+587568.19</f>
        <v>28418839.280000001</v>
      </c>
      <c r="P6" s="33">
        <f>I6-O6</f>
        <v>0</v>
      </c>
      <c r="Q6" s="42">
        <f>IF(I6=0,0,O6/I6)</f>
        <v>1</v>
      </c>
    </row>
    <row r="7" spans="1:25" s="38" customFormat="1" ht="31.5" customHeight="1">
      <c r="A7" s="25"/>
      <c r="B7" s="39"/>
      <c r="C7" s="27"/>
      <c r="D7" s="28"/>
      <c r="E7" s="29"/>
      <c r="F7" s="43"/>
      <c r="G7" s="44"/>
      <c r="H7" s="45" t="s">
        <v>35</v>
      </c>
      <c r="I7" s="46">
        <f t="shared" ref="I7:P7" si="1">I6+I5</f>
        <v>452862650.45000005</v>
      </c>
      <c r="J7" s="46">
        <f t="shared" si="1"/>
        <v>4528626.5</v>
      </c>
      <c r="K7" s="46">
        <f t="shared" si="1"/>
        <v>448334023.94999999</v>
      </c>
      <c r="L7" s="46">
        <f t="shared" si="1"/>
        <v>0</v>
      </c>
      <c r="M7" s="46">
        <f t="shared" si="1"/>
        <v>437655879.83000004</v>
      </c>
      <c r="N7" s="47">
        <f>M7/I7</f>
        <v>0.9664207887206212</v>
      </c>
      <c r="O7" s="46">
        <f t="shared" si="1"/>
        <v>390456248.17999995</v>
      </c>
      <c r="P7" s="46">
        <f t="shared" si="1"/>
        <v>62406402.270000041</v>
      </c>
      <c r="Q7" s="48">
        <f>IF(I7=0,0,O7/I7)</f>
        <v>0.86219574034646451</v>
      </c>
    </row>
    <row r="8" spans="1:25" s="38" customFormat="1" ht="46.5" hidden="1" outlineLevel="1">
      <c r="A8" s="25"/>
      <c r="B8" s="39"/>
      <c r="C8" s="27"/>
      <c r="D8" s="28"/>
      <c r="E8" s="29"/>
      <c r="F8" s="49" t="s">
        <v>36</v>
      </c>
      <c r="G8" s="50" t="s">
        <v>36</v>
      </c>
      <c r="H8" s="51" t="s">
        <v>33</v>
      </c>
      <c r="I8" s="34">
        <f>SUM(J8:K8)</f>
        <v>0</v>
      </c>
      <c r="J8" s="34">
        <v>0</v>
      </c>
      <c r="K8" s="34">
        <v>0</v>
      </c>
      <c r="L8" s="34">
        <v>0</v>
      </c>
      <c r="M8" s="34"/>
      <c r="N8" s="47" t="e">
        <f t="shared" ref="N8:N13" si="2">M8/I8</f>
        <v>#DIV/0!</v>
      </c>
      <c r="O8" s="33">
        <v>0</v>
      </c>
      <c r="P8" s="34">
        <f>I8-O8</f>
        <v>0</v>
      </c>
      <c r="Q8" s="52" t="e">
        <f t="shared" ref="Q8:Q19" si="3">O8/I8</f>
        <v>#DIV/0!</v>
      </c>
    </row>
    <row r="9" spans="1:25" s="55" customFormat="1" ht="26.25" hidden="1" outlineLevel="1">
      <c r="A9" s="25"/>
      <c r="B9" s="53"/>
      <c r="C9" s="27"/>
      <c r="D9" s="28"/>
      <c r="E9" s="29"/>
      <c r="F9" s="49"/>
      <c r="G9" s="50"/>
      <c r="H9" s="54" t="s">
        <v>35</v>
      </c>
      <c r="I9" s="46">
        <f t="shared" ref="I9:P9" si="4">SUM(I8:I8)</f>
        <v>0</v>
      </c>
      <c r="J9" s="46">
        <f t="shared" si="4"/>
        <v>0</v>
      </c>
      <c r="K9" s="46">
        <f t="shared" si="4"/>
        <v>0</v>
      </c>
      <c r="L9" s="46">
        <f t="shared" si="4"/>
        <v>0</v>
      </c>
      <c r="M9" s="46"/>
      <c r="N9" s="47" t="e">
        <f t="shared" si="2"/>
        <v>#DIV/0!</v>
      </c>
      <c r="O9" s="46">
        <f t="shared" si="4"/>
        <v>0</v>
      </c>
      <c r="P9" s="46">
        <f t="shared" si="4"/>
        <v>0</v>
      </c>
      <c r="Q9" s="47" t="e">
        <f t="shared" si="3"/>
        <v>#DIV/0!</v>
      </c>
    </row>
    <row r="10" spans="1:25" s="60" customFormat="1" ht="28.5" customHeight="1" collapsed="1">
      <c r="A10" s="25"/>
      <c r="B10" s="56" t="s">
        <v>37</v>
      </c>
      <c r="C10" s="56"/>
      <c r="D10" s="56"/>
      <c r="E10" s="56"/>
      <c r="F10" s="56"/>
      <c r="G10" s="56"/>
      <c r="H10" s="57"/>
      <c r="I10" s="58">
        <f>I7+I9</f>
        <v>452862650.45000005</v>
      </c>
      <c r="J10" s="58">
        <f t="shared" ref="J10:P10" si="5">J7+J9</f>
        <v>4528626.5</v>
      </c>
      <c r="K10" s="58">
        <f t="shared" si="5"/>
        <v>448334023.94999999</v>
      </c>
      <c r="L10" s="58">
        <f t="shared" si="5"/>
        <v>0</v>
      </c>
      <c r="M10" s="58">
        <f t="shared" si="5"/>
        <v>437655879.83000004</v>
      </c>
      <c r="N10" s="59">
        <f t="shared" si="2"/>
        <v>0.9664207887206212</v>
      </c>
      <c r="O10" s="58">
        <f t="shared" si="5"/>
        <v>390456248.17999995</v>
      </c>
      <c r="P10" s="58">
        <f t="shared" si="5"/>
        <v>62406402.270000041</v>
      </c>
      <c r="Q10" s="59">
        <f t="shared" ref="Q10:Q12" si="6">IF(I10=0,0,O10/I10)</f>
        <v>0.86219574034646451</v>
      </c>
    </row>
    <row r="11" spans="1:25" s="60" customFormat="1" ht="28.5" customHeight="1">
      <c r="A11" s="25"/>
      <c r="B11" s="61" t="s">
        <v>38</v>
      </c>
      <c r="C11" s="61"/>
      <c r="D11" s="61"/>
      <c r="E11" s="61"/>
      <c r="F11" s="61"/>
      <c r="G11" s="61"/>
      <c r="H11" s="62"/>
      <c r="I11" s="58">
        <f t="shared" ref="I11:P11" si="7">I6</f>
        <v>28418839.280000001</v>
      </c>
      <c r="J11" s="58">
        <f t="shared" si="7"/>
        <v>284188.39</v>
      </c>
      <c r="K11" s="58">
        <f t="shared" si="7"/>
        <v>28134650.890000001</v>
      </c>
      <c r="L11" s="58">
        <f t="shared" si="7"/>
        <v>0</v>
      </c>
      <c r="M11" s="58">
        <f t="shared" si="7"/>
        <v>28418839.280000001</v>
      </c>
      <c r="N11" s="59">
        <f t="shared" si="2"/>
        <v>1</v>
      </c>
      <c r="O11" s="58">
        <f t="shared" si="7"/>
        <v>28418839.280000001</v>
      </c>
      <c r="P11" s="58">
        <f t="shared" si="7"/>
        <v>0</v>
      </c>
      <c r="Q11" s="59">
        <f t="shared" si="6"/>
        <v>1</v>
      </c>
    </row>
    <row r="12" spans="1:25" s="60" customFormat="1" ht="28.5" customHeight="1">
      <c r="A12" s="25"/>
      <c r="B12" s="61" t="s">
        <v>39</v>
      </c>
      <c r="C12" s="61"/>
      <c r="D12" s="61"/>
      <c r="E12" s="61"/>
      <c r="F12" s="61"/>
      <c r="G12" s="61"/>
      <c r="H12" s="62"/>
      <c r="I12" s="58">
        <f t="shared" ref="I12:P12" si="8">I8+I5</f>
        <v>424443811.17000002</v>
      </c>
      <c r="J12" s="58">
        <f t="shared" si="8"/>
        <v>4244438.1100000003</v>
      </c>
      <c r="K12" s="58">
        <f t="shared" si="8"/>
        <v>420199373.06</v>
      </c>
      <c r="L12" s="58">
        <f t="shared" si="8"/>
        <v>0</v>
      </c>
      <c r="M12" s="58">
        <f t="shared" si="8"/>
        <v>409237040.55000007</v>
      </c>
      <c r="N12" s="59">
        <f t="shared" si="2"/>
        <v>0.96417247649793325</v>
      </c>
      <c r="O12" s="58">
        <f t="shared" si="8"/>
        <v>362037408.89999998</v>
      </c>
      <c r="P12" s="58">
        <f t="shared" si="8"/>
        <v>62406402.270000041</v>
      </c>
      <c r="Q12" s="59">
        <f t="shared" si="6"/>
        <v>0.85296898994009651</v>
      </c>
    </row>
    <row r="13" spans="1:25" s="60" customFormat="1" ht="31.5" customHeight="1">
      <c r="A13" s="63" t="s">
        <v>40</v>
      </c>
      <c r="B13" s="63"/>
      <c r="C13" s="63"/>
      <c r="D13" s="63"/>
      <c r="E13" s="63"/>
      <c r="F13" s="63"/>
      <c r="G13" s="63"/>
      <c r="H13" s="64"/>
      <c r="I13" s="65">
        <f>I7+I9</f>
        <v>452862650.45000005</v>
      </c>
      <c r="J13" s="65">
        <f t="shared" ref="J13:P13" si="9">J7+J9</f>
        <v>4528626.5</v>
      </c>
      <c r="K13" s="65">
        <f t="shared" si="9"/>
        <v>448334023.94999999</v>
      </c>
      <c r="L13" s="65">
        <f t="shared" si="9"/>
        <v>0</v>
      </c>
      <c r="M13" s="65">
        <f t="shared" si="9"/>
        <v>437655879.83000004</v>
      </c>
      <c r="N13" s="66">
        <f t="shared" si="2"/>
        <v>0.9664207887206212</v>
      </c>
      <c r="O13" s="65">
        <f t="shared" si="9"/>
        <v>390456248.17999995</v>
      </c>
      <c r="P13" s="65">
        <f t="shared" si="9"/>
        <v>62406402.270000041</v>
      </c>
      <c r="Q13" s="66">
        <f>IF(I13=0,0,O13/I13)</f>
        <v>0.86219574034646451</v>
      </c>
    </row>
    <row r="14" spans="1:25" s="38" customFormat="1" ht="60" customHeight="1">
      <c r="A14" s="67">
        <v>2</v>
      </c>
      <c r="B14" s="68" t="s">
        <v>41</v>
      </c>
      <c r="C14" s="69" t="s">
        <v>42</v>
      </c>
      <c r="D14" s="70" t="s">
        <v>43</v>
      </c>
      <c r="E14" s="71" t="s">
        <v>44</v>
      </c>
      <c r="F14" s="30" t="s">
        <v>45</v>
      </c>
      <c r="G14" s="72" t="s">
        <v>32</v>
      </c>
      <c r="H14" s="32" t="s">
        <v>46</v>
      </c>
      <c r="I14" s="33">
        <f>SUM(J14:L14)</f>
        <v>249310900.54000002</v>
      </c>
      <c r="J14" s="73">
        <v>155550642.71000001</v>
      </c>
      <c r="K14" s="73">
        <v>48709463.340000004</v>
      </c>
      <c r="L14" s="73">
        <v>45050794.490000002</v>
      </c>
      <c r="M14" s="33">
        <f>284378736.25-M16</f>
        <v>247267774.90000001</v>
      </c>
      <c r="N14" s="35">
        <f>M14/I14</f>
        <v>0.99180490850751146</v>
      </c>
      <c r="O14" s="33">
        <v>181691108.49000001</v>
      </c>
      <c r="P14" s="34">
        <f>I14-O14</f>
        <v>67619792.050000012</v>
      </c>
      <c r="Q14" s="42">
        <f>IF(I14=0,0,O14/I14)</f>
        <v>0.72877322289744428</v>
      </c>
    </row>
    <row r="15" spans="1:25" s="81" customFormat="1" ht="39">
      <c r="A15" s="74"/>
      <c r="B15" s="68"/>
      <c r="C15" s="69"/>
      <c r="D15" s="70"/>
      <c r="E15" s="71"/>
      <c r="F15" s="40"/>
      <c r="G15" s="72"/>
      <c r="H15" s="75" t="s">
        <v>47</v>
      </c>
      <c r="I15" s="76">
        <f>J15</f>
        <v>685907</v>
      </c>
      <c r="J15" s="77">
        <v>685907</v>
      </c>
      <c r="K15" s="77">
        <v>0</v>
      </c>
      <c r="L15" s="77">
        <v>0</v>
      </c>
      <c r="M15" s="78">
        <f>I15</f>
        <v>685907</v>
      </c>
      <c r="N15" s="79">
        <f>M15/I15</f>
        <v>1</v>
      </c>
      <c r="O15" s="76">
        <v>672457.85</v>
      </c>
      <c r="P15" s="78">
        <f>I15-O15</f>
        <v>13449.150000000023</v>
      </c>
      <c r="Q15" s="80">
        <f>IF(I15=0,0,O15/I15)</f>
        <v>0.98039216686810304</v>
      </c>
    </row>
    <row r="16" spans="1:25" s="38" customFormat="1" ht="74.25" customHeight="1">
      <c r="A16" s="74"/>
      <c r="B16" s="68"/>
      <c r="C16" s="69"/>
      <c r="D16" s="70"/>
      <c r="E16" s="71"/>
      <c r="F16" s="40"/>
      <c r="G16" s="72"/>
      <c r="H16" s="32" t="s">
        <v>34</v>
      </c>
      <c r="I16" s="33">
        <f>SUM(J16:L16)</f>
        <v>37110961.350000001</v>
      </c>
      <c r="J16" s="34">
        <v>23154358.18</v>
      </c>
      <c r="K16" s="34">
        <v>7250605.5999999996</v>
      </c>
      <c r="L16" s="34">
        <v>6705997.5700000003</v>
      </c>
      <c r="M16" s="34">
        <v>37110961.350000001</v>
      </c>
      <c r="N16" s="35">
        <f>M16/I16</f>
        <v>1</v>
      </c>
      <c r="O16" s="33">
        <f>13911218.53+7809229.68+5876247.07+9514266.07</f>
        <v>37110961.350000001</v>
      </c>
      <c r="P16" s="34">
        <f>I16-O16</f>
        <v>0</v>
      </c>
      <c r="Q16" s="42">
        <f>IF(I16=0,0,O16/I16)</f>
        <v>1</v>
      </c>
    </row>
    <row r="17" spans="1:17" s="38" customFormat="1" ht="26.25">
      <c r="A17" s="74"/>
      <c r="B17" s="68"/>
      <c r="C17" s="69"/>
      <c r="D17" s="70"/>
      <c r="E17" s="71"/>
      <c r="F17" s="43"/>
      <c r="G17" s="72"/>
      <c r="H17" s="54" t="s">
        <v>35</v>
      </c>
      <c r="I17" s="46">
        <f>I14+I16</f>
        <v>286421861.89000005</v>
      </c>
      <c r="J17" s="46">
        <f t="shared" ref="J17:P17" si="10">J14+J16</f>
        <v>178705000.89000002</v>
      </c>
      <c r="K17" s="46">
        <f t="shared" si="10"/>
        <v>55960068.940000005</v>
      </c>
      <c r="L17" s="46">
        <f t="shared" si="10"/>
        <v>51756792.060000002</v>
      </c>
      <c r="M17" s="46">
        <f>M14+M16</f>
        <v>284378736.25</v>
      </c>
      <c r="N17" s="47">
        <f>M17/I17</f>
        <v>0.99286672593174918</v>
      </c>
      <c r="O17" s="46">
        <f t="shared" si="10"/>
        <v>218802069.84</v>
      </c>
      <c r="P17" s="46">
        <f t="shared" si="10"/>
        <v>67619792.050000012</v>
      </c>
      <c r="Q17" s="47">
        <f>IF(I17=0,0,O17/I17)</f>
        <v>0.76391539527115659</v>
      </c>
    </row>
    <row r="18" spans="1:17" s="38" customFormat="1" ht="386.25" hidden="1" customHeight="1" outlineLevel="1">
      <c r="A18" s="74"/>
      <c r="B18" s="68"/>
      <c r="C18" s="69"/>
      <c r="D18" s="70"/>
      <c r="E18" s="71"/>
      <c r="F18" s="49" t="s">
        <v>36</v>
      </c>
      <c r="G18" s="50" t="s">
        <v>36</v>
      </c>
      <c r="H18" s="32" t="s">
        <v>46</v>
      </c>
      <c r="I18" s="34">
        <f>SUM(J18:K18)</f>
        <v>0</v>
      </c>
      <c r="J18" s="34">
        <v>0</v>
      </c>
      <c r="K18" s="34">
        <v>0</v>
      </c>
      <c r="L18" s="34">
        <v>0</v>
      </c>
      <c r="M18" s="34">
        <v>0</v>
      </c>
      <c r="N18" s="35" t="e">
        <f t="shared" ref="N18:N22" si="11">M18/I18</f>
        <v>#DIV/0!</v>
      </c>
      <c r="O18" s="33">
        <v>0</v>
      </c>
      <c r="P18" s="34">
        <f>I18-O18</f>
        <v>0</v>
      </c>
      <c r="Q18" s="52" t="e">
        <f t="shared" si="3"/>
        <v>#DIV/0!</v>
      </c>
    </row>
    <row r="19" spans="1:17" s="55" customFormat="1" ht="26.25" hidden="1" outlineLevel="1">
      <c r="A19" s="74"/>
      <c r="B19" s="68"/>
      <c r="C19" s="69"/>
      <c r="D19" s="70"/>
      <c r="E19" s="71"/>
      <c r="F19" s="49"/>
      <c r="G19" s="50"/>
      <c r="H19" s="54" t="s">
        <v>35</v>
      </c>
      <c r="I19" s="46">
        <f t="shared" ref="I19:P19" si="12">SUM(I18:I18)</f>
        <v>0</v>
      </c>
      <c r="J19" s="46">
        <f t="shared" si="12"/>
        <v>0</v>
      </c>
      <c r="K19" s="46">
        <f t="shared" si="12"/>
        <v>0</v>
      </c>
      <c r="L19" s="46">
        <f t="shared" si="12"/>
        <v>0</v>
      </c>
      <c r="M19" s="46">
        <f t="shared" si="12"/>
        <v>0</v>
      </c>
      <c r="N19" s="35" t="e">
        <f t="shared" si="11"/>
        <v>#DIV/0!</v>
      </c>
      <c r="O19" s="46">
        <f t="shared" si="12"/>
        <v>0</v>
      </c>
      <c r="P19" s="46">
        <f t="shared" si="12"/>
        <v>0</v>
      </c>
      <c r="Q19" s="47" t="e">
        <f t="shared" si="3"/>
        <v>#DIV/0!</v>
      </c>
    </row>
    <row r="20" spans="1:17" s="60" customFormat="1" ht="26.25" collapsed="1">
      <c r="A20" s="74"/>
      <c r="B20" s="82" t="s">
        <v>37</v>
      </c>
      <c r="C20" s="82"/>
      <c r="D20" s="82"/>
      <c r="E20" s="82"/>
      <c r="F20" s="82"/>
      <c r="G20" s="82"/>
      <c r="H20" s="83"/>
      <c r="I20" s="58">
        <f>+I17+I19</f>
        <v>286421861.89000005</v>
      </c>
      <c r="J20" s="58">
        <f t="shared" ref="J20:P20" si="13">+J17+J19</f>
        <v>178705000.89000002</v>
      </c>
      <c r="K20" s="58">
        <f t="shared" si="13"/>
        <v>55960068.940000005</v>
      </c>
      <c r="L20" s="58">
        <f t="shared" si="13"/>
        <v>51756792.060000002</v>
      </c>
      <c r="M20" s="58">
        <f t="shared" si="13"/>
        <v>284378736.25</v>
      </c>
      <c r="N20" s="59">
        <f t="shared" si="11"/>
        <v>0.99286672593174918</v>
      </c>
      <c r="O20" s="58">
        <f t="shared" si="13"/>
        <v>218802069.84</v>
      </c>
      <c r="P20" s="58">
        <f t="shared" si="13"/>
        <v>67619792.050000012</v>
      </c>
      <c r="Q20" s="59">
        <f t="shared" ref="Q20:Q22" si="14">IF(I20=0,0,O20/I20)</f>
        <v>0.76391539527115659</v>
      </c>
    </row>
    <row r="21" spans="1:17" s="60" customFormat="1" ht="28.5" customHeight="1">
      <c r="A21" s="74"/>
      <c r="B21" s="61" t="s">
        <v>48</v>
      </c>
      <c r="C21" s="61"/>
      <c r="D21" s="61"/>
      <c r="E21" s="61"/>
      <c r="F21" s="61"/>
      <c r="G21" s="61"/>
      <c r="H21" s="62"/>
      <c r="I21" s="58">
        <f>I14+I18</f>
        <v>249310900.54000002</v>
      </c>
      <c r="J21" s="58">
        <f>J14+J18</f>
        <v>155550642.71000001</v>
      </c>
      <c r="K21" s="58">
        <f>K14+K18</f>
        <v>48709463.340000004</v>
      </c>
      <c r="L21" s="58">
        <f>L14+L18</f>
        <v>45050794.490000002</v>
      </c>
      <c r="M21" s="58">
        <f>M14+M18</f>
        <v>247267774.90000001</v>
      </c>
      <c r="N21" s="59">
        <f t="shared" si="11"/>
        <v>0.99180490850751146</v>
      </c>
      <c r="O21" s="58">
        <f>O14+O18</f>
        <v>181691108.49000001</v>
      </c>
      <c r="P21" s="58">
        <f>P14+P18</f>
        <v>67619792.050000012</v>
      </c>
      <c r="Q21" s="59">
        <f t="shared" si="14"/>
        <v>0.72877322289744428</v>
      </c>
    </row>
    <row r="22" spans="1:17" s="60" customFormat="1" ht="28.5" customHeight="1">
      <c r="A22" s="74"/>
      <c r="B22" s="61" t="s">
        <v>49</v>
      </c>
      <c r="C22" s="61"/>
      <c r="D22" s="61"/>
      <c r="E22" s="61"/>
      <c r="F22" s="61"/>
      <c r="G22" s="61"/>
      <c r="H22" s="62"/>
      <c r="I22" s="58">
        <f>I16</f>
        <v>37110961.350000001</v>
      </c>
      <c r="J22" s="58">
        <f t="shared" ref="J22:P22" si="15">J16</f>
        <v>23154358.18</v>
      </c>
      <c r="K22" s="58">
        <f t="shared" si="15"/>
        <v>7250605.5999999996</v>
      </c>
      <c r="L22" s="58">
        <f t="shared" si="15"/>
        <v>6705997.5700000003</v>
      </c>
      <c r="M22" s="58">
        <f t="shared" si="15"/>
        <v>37110961.350000001</v>
      </c>
      <c r="N22" s="59">
        <f t="shared" si="11"/>
        <v>1</v>
      </c>
      <c r="O22" s="58">
        <f t="shared" si="15"/>
        <v>37110961.350000001</v>
      </c>
      <c r="P22" s="58">
        <f t="shared" si="15"/>
        <v>0</v>
      </c>
      <c r="Q22" s="59">
        <f t="shared" si="14"/>
        <v>1</v>
      </c>
    </row>
    <row r="23" spans="1:17" s="38" customFormat="1" ht="191.25" customHeight="1">
      <c r="A23" s="67">
        <v>3</v>
      </c>
      <c r="B23" s="26" t="s">
        <v>50</v>
      </c>
      <c r="C23" s="84" t="s">
        <v>51</v>
      </c>
      <c r="D23" s="26" t="s">
        <v>52</v>
      </c>
      <c r="E23" s="85" t="s">
        <v>53</v>
      </c>
      <c r="F23" s="30" t="s">
        <v>54</v>
      </c>
      <c r="G23" s="72" t="s">
        <v>32</v>
      </c>
      <c r="H23" s="86" t="s">
        <v>55</v>
      </c>
      <c r="I23" s="33">
        <f>SUM(J23:L23)</f>
        <v>6515669.5899999999</v>
      </c>
      <c r="J23" s="73">
        <v>34729.279999999999</v>
      </c>
      <c r="K23" s="73">
        <v>261856.18</v>
      </c>
      <c r="L23" s="73">
        <v>6219084.1299999999</v>
      </c>
      <c r="M23" s="87">
        <f>1911000+646314.69*2+269297.78</f>
        <v>3472927.16</v>
      </c>
      <c r="N23" s="35">
        <f>M23/I23</f>
        <v>0.53301155192554817</v>
      </c>
      <c r="O23" s="33">
        <f>1815450+76440+19110+1227997.9+64631.48+13464.89+255832.89</f>
        <v>3472927.16</v>
      </c>
      <c r="P23" s="34">
        <f>I23-O23</f>
        <v>3042742.4299999997</v>
      </c>
      <c r="Q23" s="42">
        <f>IF(I23=0,0,O23/I23)</f>
        <v>0.53301155192554817</v>
      </c>
    </row>
    <row r="24" spans="1:17" s="38" customFormat="1" ht="26.25">
      <c r="A24" s="74"/>
      <c r="B24" s="39"/>
      <c r="C24" s="88"/>
      <c r="D24" s="39"/>
      <c r="E24" s="89"/>
      <c r="F24" s="43"/>
      <c r="G24" s="72"/>
      <c r="H24" s="54" t="s">
        <v>35</v>
      </c>
      <c r="I24" s="46">
        <f>SUM(I23:I23)</f>
        <v>6515669.5899999999</v>
      </c>
      <c r="J24" s="46">
        <f t="shared" ref="J24:P24" si="16">SUM(J23:J23)</f>
        <v>34729.279999999999</v>
      </c>
      <c r="K24" s="46">
        <f t="shared" si="16"/>
        <v>261856.18</v>
      </c>
      <c r="L24" s="46">
        <f t="shared" si="16"/>
        <v>6219084.1299999999</v>
      </c>
      <c r="M24" s="46">
        <f t="shared" si="16"/>
        <v>3472927.16</v>
      </c>
      <c r="N24" s="47">
        <f t="shared" ref="N24:N27" si="17">M24/I24</f>
        <v>0.53301155192554817</v>
      </c>
      <c r="O24" s="46">
        <f t="shared" si="16"/>
        <v>3472927.16</v>
      </c>
      <c r="P24" s="46">
        <f t="shared" si="16"/>
        <v>3042742.4299999997</v>
      </c>
      <c r="Q24" s="47">
        <f>IF(I24=0,0,O24/I24)</f>
        <v>0.53301155192554817</v>
      </c>
    </row>
    <row r="25" spans="1:17" s="60" customFormat="1" ht="25.5">
      <c r="A25" s="74"/>
      <c r="B25" s="57" t="s">
        <v>37</v>
      </c>
      <c r="C25" s="90"/>
      <c r="D25" s="90"/>
      <c r="E25" s="90"/>
      <c r="F25" s="90"/>
      <c r="G25" s="90"/>
      <c r="H25" s="90"/>
      <c r="I25" s="58">
        <f>+I24</f>
        <v>6515669.5899999999</v>
      </c>
      <c r="J25" s="58">
        <f t="shared" ref="J25:P25" si="18">+J24</f>
        <v>34729.279999999999</v>
      </c>
      <c r="K25" s="58">
        <f t="shared" si="18"/>
        <v>261856.18</v>
      </c>
      <c r="L25" s="58">
        <f t="shared" si="18"/>
        <v>6219084.1299999999</v>
      </c>
      <c r="M25" s="58">
        <f t="shared" si="18"/>
        <v>3472927.16</v>
      </c>
      <c r="N25" s="59">
        <f t="shared" si="17"/>
        <v>0.53301155192554817</v>
      </c>
      <c r="O25" s="58">
        <f t="shared" si="18"/>
        <v>3472927.16</v>
      </c>
      <c r="P25" s="58">
        <f t="shared" si="18"/>
        <v>3042742.4299999997</v>
      </c>
      <c r="Q25" s="59">
        <f>IF(I25=0,0,O25/I25)</f>
        <v>0.53301155192554817</v>
      </c>
    </row>
    <row r="26" spans="1:17" s="60" customFormat="1" ht="28.5" customHeight="1">
      <c r="A26" s="74"/>
      <c r="B26" s="62" t="s">
        <v>56</v>
      </c>
      <c r="C26" s="91"/>
      <c r="D26" s="91"/>
      <c r="E26" s="91"/>
      <c r="F26" s="91"/>
      <c r="G26" s="91"/>
      <c r="H26" s="91"/>
      <c r="I26" s="58">
        <f>I24</f>
        <v>6515669.5899999999</v>
      </c>
      <c r="J26" s="58">
        <f t="shared" ref="J26:P26" si="19">J24</f>
        <v>34729.279999999999</v>
      </c>
      <c r="K26" s="58">
        <f t="shared" si="19"/>
        <v>261856.18</v>
      </c>
      <c r="L26" s="58">
        <f t="shared" si="19"/>
        <v>6219084.1299999999</v>
      </c>
      <c r="M26" s="58">
        <f t="shared" si="19"/>
        <v>3472927.16</v>
      </c>
      <c r="N26" s="59">
        <f t="shared" si="17"/>
        <v>0.53301155192554817</v>
      </c>
      <c r="O26" s="58">
        <f t="shared" si="19"/>
        <v>3472927.16</v>
      </c>
      <c r="P26" s="58">
        <f t="shared" si="19"/>
        <v>3042742.4299999997</v>
      </c>
      <c r="Q26" s="59">
        <f t="shared" ref="Q26" si="20">IF(I26=0,0,O26/I26)</f>
        <v>0.53301155192554817</v>
      </c>
    </row>
    <row r="27" spans="1:17" s="95" customFormat="1" ht="27" collapsed="1">
      <c r="A27" s="92" t="s">
        <v>57</v>
      </c>
      <c r="B27" s="93"/>
      <c r="C27" s="93"/>
      <c r="D27" s="93"/>
      <c r="E27" s="93"/>
      <c r="F27" s="93"/>
      <c r="G27" s="93"/>
      <c r="H27" s="93"/>
      <c r="I27" s="94">
        <f>I20+I25</f>
        <v>292937531.48000002</v>
      </c>
      <c r="J27" s="94">
        <f t="shared" ref="J27:P27" si="21">J20+J25</f>
        <v>178739730.17000002</v>
      </c>
      <c r="K27" s="94">
        <f t="shared" si="21"/>
        <v>56221925.120000005</v>
      </c>
      <c r="L27" s="94">
        <f t="shared" si="21"/>
        <v>57975876.190000005</v>
      </c>
      <c r="M27" s="94">
        <f t="shared" si="21"/>
        <v>287851663.41000003</v>
      </c>
      <c r="N27" s="66">
        <f t="shared" si="17"/>
        <v>0.98263838694787653</v>
      </c>
      <c r="O27" s="94">
        <f t="shared" si="21"/>
        <v>222274997</v>
      </c>
      <c r="P27" s="94">
        <f t="shared" si="21"/>
        <v>70662534.480000019</v>
      </c>
      <c r="Q27" s="66">
        <f>IF(I27=0,0,O27/I27)</f>
        <v>0.75877951137570632</v>
      </c>
    </row>
    <row r="28" spans="1:17" s="99" customFormat="1" ht="171" customHeight="1" outlineLevel="1">
      <c r="A28" s="96">
        <v>4</v>
      </c>
      <c r="B28" s="26" t="s">
        <v>58</v>
      </c>
      <c r="C28" s="26" t="s">
        <v>59</v>
      </c>
      <c r="D28" s="26" t="s">
        <v>60</v>
      </c>
      <c r="E28" s="97" t="s">
        <v>61</v>
      </c>
      <c r="F28" s="30" t="s">
        <v>62</v>
      </c>
      <c r="G28" s="98" t="s">
        <v>63</v>
      </c>
      <c r="H28" s="32" t="s">
        <v>64</v>
      </c>
      <c r="I28" s="33">
        <f>SUM(J28:L28)</f>
        <v>14013167</v>
      </c>
      <c r="J28" s="34">
        <v>0</v>
      </c>
      <c r="K28" s="34">
        <v>700658.36</v>
      </c>
      <c r="L28" s="34">
        <v>13312508.640000001</v>
      </c>
      <c r="M28" s="33">
        <v>14013167</v>
      </c>
      <c r="N28" s="35">
        <f>M28/I28</f>
        <v>1</v>
      </c>
      <c r="O28" s="33">
        <f>4220000+233320+2566680+166665+1833335+880000+39000+86732.41+78000+177592.03+1142407.97+796267.59</f>
        <v>12220000</v>
      </c>
      <c r="P28" s="34">
        <f>I28-O28</f>
        <v>1793167</v>
      </c>
      <c r="Q28" s="42">
        <f>IF(I28=0,0,O28/I28)</f>
        <v>0.87203699206610463</v>
      </c>
    </row>
    <row r="29" spans="1:17" s="99" customFormat="1" ht="26.25" outlineLevel="1">
      <c r="A29" s="100"/>
      <c r="B29" s="39"/>
      <c r="C29" s="39"/>
      <c r="D29" s="39"/>
      <c r="E29" s="101"/>
      <c r="F29" s="40"/>
      <c r="G29" s="102"/>
      <c r="H29" s="103" t="s">
        <v>35</v>
      </c>
      <c r="I29" s="46">
        <f>SUM(I28:I28)</f>
        <v>14013167</v>
      </c>
      <c r="J29" s="46">
        <f t="shared" ref="J29:P29" si="22">SUM(J28:J28)</f>
        <v>0</v>
      </c>
      <c r="K29" s="46">
        <f t="shared" si="22"/>
        <v>700658.36</v>
      </c>
      <c r="L29" s="46">
        <f>SUM(L28:L28)</f>
        <v>13312508.640000001</v>
      </c>
      <c r="M29" s="46">
        <f>SUM(M28:M28)</f>
        <v>14013167</v>
      </c>
      <c r="N29" s="47">
        <f t="shared" ref="N29:N30" si="23">M29/I29</f>
        <v>1</v>
      </c>
      <c r="O29" s="46">
        <f t="shared" si="22"/>
        <v>12220000</v>
      </c>
      <c r="P29" s="46">
        <f t="shared" si="22"/>
        <v>1793167</v>
      </c>
      <c r="Q29" s="47">
        <f>IF(I29=0,0,O29/I29)</f>
        <v>0.87203699206610463</v>
      </c>
    </row>
    <row r="30" spans="1:17" s="99" customFormat="1" ht="35.25" customHeight="1" outlineLevel="1">
      <c r="A30" s="104"/>
      <c r="B30" s="57" t="s">
        <v>37</v>
      </c>
      <c r="C30" s="90"/>
      <c r="D30" s="90"/>
      <c r="E30" s="90"/>
      <c r="F30" s="90"/>
      <c r="G30" s="90"/>
      <c r="H30" s="90"/>
      <c r="I30" s="58">
        <f>I29</f>
        <v>14013167</v>
      </c>
      <c r="J30" s="58">
        <f t="shared" ref="J30:P30" si="24">J29</f>
        <v>0</v>
      </c>
      <c r="K30" s="58">
        <f t="shared" si="24"/>
        <v>700658.36</v>
      </c>
      <c r="L30" s="58">
        <f t="shared" si="24"/>
        <v>13312508.640000001</v>
      </c>
      <c r="M30" s="58">
        <f>M29</f>
        <v>14013167</v>
      </c>
      <c r="N30" s="59">
        <f t="shared" si="23"/>
        <v>1</v>
      </c>
      <c r="O30" s="58">
        <f t="shared" si="24"/>
        <v>12220000</v>
      </c>
      <c r="P30" s="58">
        <f t="shared" si="24"/>
        <v>1793167</v>
      </c>
      <c r="Q30" s="59">
        <f t="shared" ref="Q30" si="25">IF(I30=0,0,O30/I30)</f>
        <v>0.87203699206610463</v>
      </c>
    </row>
    <row r="31" spans="1:17" s="99" customFormat="1" ht="104.25" customHeight="1" outlineLevel="1">
      <c r="A31" s="96">
        <v>5</v>
      </c>
      <c r="B31" s="26" t="s">
        <v>65</v>
      </c>
      <c r="C31" s="26" t="s">
        <v>59</v>
      </c>
      <c r="D31" s="26" t="s">
        <v>66</v>
      </c>
      <c r="E31" s="97" t="s">
        <v>67</v>
      </c>
      <c r="F31" s="30" t="s">
        <v>68</v>
      </c>
      <c r="G31" s="105" t="s">
        <v>63</v>
      </c>
      <c r="H31" s="32" t="s">
        <v>64</v>
      </c>
      <c r="I31" s="33">
        <f>SUM(J31:L31)</f>
        <v>43211326.539999999</v>
      </c>
      <c r="J31" s="34">
        <v>864226.54</v>
      </c>
      <c r="K31" s="34">
        <v>2117400</v>
      </c>
      <c r="L31" s="34">
        <v>40229700</v>
      </c>
      <c r="M31" s="34">
        <f>42933948.5+142974.82</f>
        <v>43076923.32</v>
      </c>
      <c r="N31" s="35">
        <f>M31/I31</f>
        <v>0.99688962985490426</v>
      </c>
      <c r="O31" s="33">
        <f>92150.19+4515359.22+202562.98+9925586.14+492974.82+3999899.99+6177499.98+9623450+248220+6153998.4+1645221.6</f>
        <v>43076923.320000008</v>
      </c>
      <c r="P31" s="34">
        <f>I31-O31</f>
        <v>134403.21999999136</v>
      </c>
      <c r="Q31" s="42">
        <f>IF(I31=0,0,O31/I31)</f>
        <v>0.99688962985490448</v>
      </c>
    </row>
    <row r="32" spans="1:17" s="99" customFormat="1" ht="29.25" customHeight="1" outlineLevel="1">
      <c r="A32" s="100"/>
      <c r="B32" s="39"/>
      <c r="C32" s="39"/>
      <c r="D32" s="39"/>
      <c r="E32" s="101"/>
      <c r="F32" s="40"/>
      <c r="G32" s="30"/>
      <c r="H32" s="103" t="s">
        <v>35</v>
      </c>
      <c r="I32" s="46">
        <f>SUM(I31:I31)</f>
        <v>43211326.539999999</v>
      </c>
      <c r="J32" s="46">
        <f t="shared" ref="J32:P32" si="26">SUM(J31:J31)</f>
        <v>864226.54</v>
      </c>
      <c r="K32" s="46">
        <f t="shared" si="26"/>
        <v>2117400</v>
      </c>
      <c r="L32" s="46">
        <f t="shared" si="26"/>
        <v>40229700</v>
      </c>
      <c r="M32" s="46">
        <f t="shared" si="26"/>
        <v>43076923.32</v>
      </c>
      <c r="N32" s="47">
        <f t="shared" ref="N32:N34" si="27">M32/I32</f>
        <v>0.99688962985490426</v>
      </c>
      <c r="O32" s="46">
        <f t="shared" si="26"/>
        <v>43076923.320000008</v>
      </c>
      <c r="P32" s="46">
        <f t="shared" si="26"/>
        <v>134403.21999999136</v>
      </c>
      <c r="Q32" s="47">
        <f t="shared" ref="Q32:Q33" si="28">IF(I32=0,0,O32/I32)</f>
        <v>0.99688962985490448</v>
      </c>
    </row>
    <row r="33" spans="1:17" s="106" customFormat="1" ht="35.25" customHeight="1" outlineLevel="1">
      <c r="A33" s="104"/>
      <c r="B33" s="57" t="s">
        <v>37</v>
      </c>
      <c r="C33" s="90"/>
      <c r="D33" s="90"/>
      <c r="E33" s="90"/>
      <c r="F33" s="90"/>
      <c r="G33" s="90"/>
      <c r="H33" s="90"/>
      <c r="I33" s="58">
        <f>I32</f>
        <v>43211326.539999999</v>
      </c>
      <c r="J33" s="58">
        <f t="shared" ref="J33:P33" si="29">J32</f>
        <v>864226.54</v>
      </c>
      <c r="K33" s="58">
        <f t="shared" si="29"/>
        <v>2117400</v>
      </c>
      <c r="L33" s="58">
        <f t="shared" si="29"/>
        <v>40229700</v>
      </c>
      <c r="M33" s="58">
        <f t="shared" si="29"/>
        <v>43076923.32</v>
      </c>
      <c r="N33" s="59">
        <f t="shared" si="27"/>
        <v>0.99688962985490426</v>
      </c>
      <c r="O33" s="58">
        <f t="shared" si="29"/>
        <v>43076923.320000008</v>
      </c>
      <c r="P33" s="58">
        <f t="shared" si="29"/>
        <v>134403.21999999136</v>
      </c>
      <c r="Q33" s="59">
        <f t="shared" si="28"/>
        <v>0.99688962985490448</v>
      </c>
    </row>
    <row r="34" spans="1:17" s="106" customFormat="1" ht="27.75" customHeight="1" outlineLevel="1" thickBot="1">
      <c r="A34" s="107" t="s">
        <v>69</v>
      </c>
      <c r="B34" s="108"/>
      <c r="C34" s="108"/>
      <c r="D34" s="109"/>
      <c r="E34" s="108"/>
      <c r="F34" s="109"/>
      <c r="G34" s="108"/>
      <c r="H34" s="108"/>
      <c r="I34" s="65">
        <f>I33+I30</f>
        <v>57224493.539999999</v>
      </c>
      <c r="J34" s="65">
        <f t="shared" ref="J34:L34" si="30">J33+J30</f>
        <v>864226.54</v>
      </c>
      <c r="K34" s="65">
        <f t="shared" si="30"/>
        <v>2818058.36</v>
      </c>
      <c r="L34" s="65">
        <f t="shared" si="30"/>
        <v>53542208.640000001</v>
      </c>
      <c r="M34" s="65">
        <f>M33+M30</f>
        <v>57090090.32</v>
      </c>
      <c r="N34" s="66">
        <f t="shared" si="27"/>
        <v>0.99765129909090322</v>
      </c>
      <c r="O34" s="65">
        <f>O33+O30</f>
        <v>55296923.320000008</v>
      </c>
      <c r="P34" s="65">
        <f>P33+P30</f>
        <v>1927570.2199999914</v>
      </c>
      <c r="Q34" s="66">
        <f>IF(I34=0,0,O34/I34)</f>
        <v>0.96631564386581037</v>
      </c>
    </row>
    <row r="35" spans="1:17" s="106" customFormat="1" ht="69.75" outlineLevel="1">
      <c r="A35" s="110">
        <v>6</v>
      </c>
      <c r="B35" s="26" t="s">
        <v>70</v>
      </c>
      <c r="C35" s="105" t="s">
        <v>71</v>
      </c>
      <c r="D35" s="26" t="s">
        <v>72</v>
      </c>
      <c r="E35" s="111" t="s">
        <v>73</v>
      </c>
      <c r="F35" s="112" t="s">
        <v>74</v>
      </c>
      <c r="G35" s="105" t="s">
        <v>75</v>
      </c>
      <c r="H35" s="32" t="s">
        <v>76</v>
      </c>
      <c r="I35" s="33">
        <f>SUM(J35:L35)</f>
        <v>444929.11</v>
      </c>
      <c r="J35" s="34">
        <v>133478.73000000001</v>
      </c>
      <c r="K35" s="34">
        <v>311450.38</v>
      </c>
      <c r="L35" s="34">
        <v>0</v>
      </c>
      <c r="M35" s="34">
        <v>444929.11</v>
      </c>
      <c r="N35" s="35">
        <f>M35/I35</f>
        <v>1</v>
      </c>
      <c r="O35" s="33">
        <v>444929.11</v>
      </c>
      <c r="P35" s="34">
        <f>I35-O35</f>
        <v>0</v>
      </c>
      <c r="Q35" s="42">
        <f>IF(I35=0,0,O35/I35)</f>
        <v>1</v>
      </c>
    </row>
    <row r="36" spans="1:17" s="106" customFormat="1" ht="101.25" customHeight="1" outlineLevel="1">
      <c r="A36" s="113"/>
      <c r="B36" s="39"/>
      <c r="C36" s="105"/>
      <c r="D36" s="39"/>
      <c r="E36" s="97" t="s">
        <v>77</v>
      </c>
      <c r="F36" s="30" t="s">
        <v>78</v>
      </c>
      <c r="G36" s="30"/>
      <c r="H36" s="32" t="s">
        <v>76</v>
      </c>
      <c r="I36" s="33">
        <f>SUM(J36:L36)</f>
        <v>2255757.58</v>
      </c>
      <c r="J36" s="34">
        <v>22557.58</v>
      </c>
      <c r="K36" s="34">
        <v>111660</v>
      </c>
      <c r="L36" s="34">
        <v>2121540</v>
      </c>
      <c r="M36" s="34">
        <f>205757.58+79590+47400+178400+94954+97457+1050000+76410+6290+193460+71500+99900+54639</f>
        <v>2255757.58</v>
      </c>
      <c r="N36" s="35">
        <f>M36/I36</f>
        <v>1</v>
      </c>
      <c r="O36" s="33">
        <f>91617+611941.58+1050000+78297+4403+58038+71500+154539</f>
        <v>2120335.58</v>
      </c>
      <c r="P36" s="34">
        <f>I36-O36</f>
        <v>135422</v>
      </c>
      <c r="Q36" s="42">
        <f>IF(I36=0,0,O36/I36)</f>
        <v>0.93996606674375005</v>
      </c>
    </row>
    <row r="37" spans="1:17" s="106" customFormat="1" ht="30" customHeight="1" outlineLevel="1">
      <c r="A37" s="113"/>
      <c r="B37" s="39"/>
      <c r="C37" s="105"/>
      <c r="D37" s="53"/>
      <c r="E37" s="97"/>
      <c r="F37" s="40"/>
      <c r="G37" s="30"/>
      <c r="H37" s="103" t="s">
        <v>35</v>
      </c>
      <c r="I37" s="46">
        <f>SUM(I35:I36)</f>
        <v>2700686.69</v>
      </c>
      <c r="J37" s="46">
        <f t="shared" ref="J37:M37" si="31">SUM(J35:J36)</f>
        <v>156036.31</v>
      </c>
      <c r="K37" s="46">
        <f t="shared" si="31"/>
        <v>423110.38</v>
      </c>
      <c r="L37" s="46">
        <f t="shared" si="31"/>
        <v>2121540</v>
      </c>
      <c r="M37" s="46">
        <f t="shared" si="31"/>
        <v>2700686.69</v>
      </c>
      <c r="N37" s="47">
        <f>M37/I37</f>
        <v>1</v>
      </c>
      <c r="O37" s="46">
        <f>SUM(O35:O36)</f>
        <v>2565264.69</v>
      </c>
      <c r="P37" s="46">
        <f>SUM(P35:P36)</f>
        <v>135422</v>
      </c>
      <c r="Q37" s="47">
        <f>IF(I37=0,0,O37/I37)</f>
        <v>0.94985645669250141</v>
      </c>
    </row>
    <row r="38" spans="1:17" s="106" customFormat="1" ht="27.75" customHeight="1" outlineLevel="1" thickBot="1">
      <c r="A38" s="114"/>
      <c r="B38" s="57" t="s">
        <v>37</v>
      </c>
      <c r="C38" s="90"/>
      <c r="D38" s="90"/>
      <c r="E38" s="90"/>
      <c r="F38" s="90"/>
      <c r="G38" s="90"/>
      <c r="H38" s="90"/>
      <c r="I38" s="58">
        <f>I37</f>
        <v>2700686.69</v>
      </c>
      <c r="J38" s="58">
        <f t="shared" ref="J38:P39" si="32">J37</f>
        <v>156036.31</v>
      </c>
      <c r="K38" s="58">
        <f t="shared" si="32"/>
        <v>423110.38</v>
      </c>
      <c r="L38" s="58">
        <f t="shared" si="32"/>
        <v>2121540</v>
      </c>
      <c r="M38" s="58">
        <f t="shared" si="32"/>
        <v>2700686.69</v>
      </c>
      <c r="N38" s="59">
        <f t="shared" ref="N38:N39" si="33">M38/I38</f>
        <v>1</v>
      </c>
      <c r="O38" s="58">
        <f t="shared" si="32"/>
        <v>2565264.69</v>
      </c>
      <c r="P38" s="58">
        <f t="shared" si="32"/>
        <v>135422</v>
      </c>
      <c r="Q38" s="59">
        <f t="shared" ref="Q38" si="34">IF(I38=0,0,O38/I38)</f>
        <v>0.94985645669250141</v>
      </c>
    </row>
    <row r="39" spans="1:17" s="106" customFormat="1" ht="27.75" customHeight="1" outlineLevel="1" thickBot="1">
      <c r="A39" s="107" t="s">
        <v>79</v>
      </c>
      <c r="B39" s="108"/>
      <c r="C39" s="108"/>
      <c r="D39" s="108"/>
      <c r="E39" s="108"/>
      <c r="F39" s="108"/>
      <c r="G39" s="108"/>
      <c r="H39" s="108"/>
      <c r="I39" s="65">
        <f>I38</f>
        <v>2700686.69</v>
      </c>
      <c r="J39" s="65">
        <f t="shared" si="32"/>
        <v>156036.31</v>
      </c>
      <c r="K39" s="65">
        <f t="shared" si="32"/>
        <v>423110.38</v>
      </c>
      <c r="L39" s="65">
        <f t="shared" si="32"/>
        <v>2121540</v>
      </c>
      <c r="M39" s="65">
        <f t="shared" si="32"/>
        <v>2700686.69</v>
      </c>
      <c r="N39" s="66">
        <f t="shared" si="33"/>
        <v>1</v>
      </c>
      <c r="O39" s="65">
        <f>O38</f>
        <v>2565264.69</v>
      </c>
      <c r="P39" s="65">
        <f>P38</f>
        <v>135422</v>
      </c>
      <c r="Q39" s="66">
        <f>IF(I39=0,0,O39/I39)</f>
        <v>0.94985645669250141</v>
      </c>
    </row>
    <row r="40" spans="1:17" s="106" customFormat="1" ht="36.75" customHeight="1" thickBot="1">
      <c r="A40" s="115" t="s">
        <v>80</v>
      </c>
      <c r="B40" s="116"/>
      <c r="C40" s="116"/>
      <c r="D40" s="116"/>
      <c r="E40" s="116"/>
      <c r="F40" s="116"/>
      <c r="G40" s="116"/>
      <c r="H40" s="116"/>
      <c r="I40" s="117">
        <f>SUM(I13+I27+I34+I39)</f>
        <v>805725362.16000009</v>
      </c>
      <c r="J40" s="117">
        <f>SUM(J13+J27+J34+J39)</f>
        <v>184288619.52000001</v>
      </c>
      <c r="K40" s="117">
        <f>SUM(K13+K27+K34+K39)</f>
        <v>507797117.81</v>
      </c>
      <c r="L40" s="117">
        <f>SUM(L13+L27+L34+L39)</f>
        <v>113639624.83000001</v>
      </c>
      <c r="M40" s="117">
        <f>SUM(M13+M27+M34+M39)</f>
        <v>785298320.25000012</v>
      </c>
      <c r="N40" s="118">
        <f>M40/I40</f>
        <v>0.97464763693767953</v>
      </c>
      <c r="O40" s="117">
        <f>SUM(O13+O27+O34+O39)</f>
        <v>670593433.19000006</v>
      </c>
      <c r="P40" s="117">
        <f>SUM(P13+P27+P34+P39)</f>
        <v>135131928.97000006</v>
      </c>
      <c r="Q40" s="118">
        <f>IF(I40=0,0,O40/I40)</f>
        <v>0.83228537251485246</v>
      </c>
    </row>
    <row r="41" spans="1:17" s="123" customFormat="1" ht="12" customHeight="1">
      <c r="A41" s="106"/>
      <c r="B41" s="106"/>
      <c r="C41" s="106"/>
      <c r="D41" s="106"/>
      <c r="E41" s="106"/>
      <c r="F41" s="119"/>
      <c r="G41" s="119"/>
      <c r="H41" s="106"/>
      <c r="I41" s="120"/>
      <c r="J41" s="120"/>
      <c r="K41" s="120"/>
      <c r="L41" s="121"/>
      <c r="M41" s="121"/>
      <c r="N41" s="121"/>
      <c r="O41" s="121"/>
      <c r="P41" s="120"/>
      <c r="Q41" s="122"/>
    </row>
    <row r="42" spans="1:17" s="123" customFormat="1" ht="12" customHeight="1" thickBot="1">
      <c r="C42" s="124"/>
      <c r="D42" s="124"/>
      <c r="E42" s="124"/>
      <c r="G42" s="125"/>
      <c r="H42" s="4"/>
      <c r="I42" s="126"/>
      <c r="J42" s="126"/>
      <c r="K42" s="126"/>
      <c r="L42" s="126"/>
      <c r="M42" s="126"/>
      <c r="N42" s="126"/>
      <c r="O42" s="126"/>
      <c r="P42" s="126"/>
      <c r="Q42" s="127"/>
    </row>
    <row r="43" spans="1:17" s="123" customFormat="1" ht="36.75" customHeight="1" thickBot="1">
      <c r="C43" s="124"/>
      <c r="D43" s="124"/>
      <c r="E43" s="124"/>
      <c r="G43" s="125"/>
      <c r="H43" s="4"/>
      <c r="I43" s="128"/>
      <c r="J43" s="126"/>
      <c r="K43" s="126"/>
      <c r="L43" s="129" t="s">
        <v>81</v>
      </c>
      <c r="M43" s="129"/>
      <c r="N43" s="129"/>
      <c r="O43" s="130">
        <f>O40-'[1]01.10.2024 на сайт'!O40</f>
        <v>200318714.77000004</v>
      </c>
      <c r="P43" s="126"/>
      <c r="Q43" s="127"/>
    </row>
    <row r="44" spans="1:17" s="131" customFormat="1" ht="23.25">
      <c r="A44" s="4"/>
      <c r="B44" s="4"/>
      <c r="C44" s="124"/>
      <c r="D44" s="124"/>
      <c r="E44" s="124"/>
      <c r="F44" s="123"/>
      <c r="G44" s="125"/>
      <c r="H44" s="4"/>
      <c r="I44" s="126"/>
      <c r="J44" s="126"/>
      <c r="K44" s="126"/>
      <c r="L44" s="126"/>
      <c r="M44" s="126"/>
      <c r="N44" s="126"/>
      <c r="O44" s="126"/>
      <c r="P44" s="126"/>
      <c r="Q44" s="127"/>
    </row>
    <row r="45" spans="1:17" s="131" customFormat="1" ht="23.25">
      <c r="A45" s="4"/>
      <c r="B45" s="4"/>
      <c r="C45" s="124"/>
      <c r="D45" s="124"/>
      <c r="E45" s="124"/>
      <c r="F45" s="123"/>
      <c r="G45" s="125"/>
      <c r="H45" s="4"/>
      <c r="I45" s="126"/>
      <c r="J45" s="126"/>
      <c r="K45" s="126"/>
      <c r="L45" s="126"/>
      <c r="M45" s="126"/>
      <c r="N45" s="126"/>
      <c r="O45" s="126"/>
      <c r="P45" s="126"/>
      <c r="Q45" s="127"/>
    </row>
    <row r="46" spans="1:17" s="131" customFormat="1" ht="23.25">
      <c r="A46" s="4"/>
      <c r="B46" s="4"/>
      <c r="C46" s="124"/>
      <c r="D46" s="124"/>
      <c r="E46" s="124"/>
      <c r="F46" s="123"/>
      <c r="G46" s="125"/>
      <c r="H46" s="4"/>
      <c r="I46" s="126"/>
      <c r="J46" s="126"/>
      <c r="K46" s="126"/>
      <c r="L46" s="126"/>
      <c r="M46" s="126"/>
      <c r="N46" s="126"/>
      <c r="O46" s="126"/>
      <c r="P46" s="126"/>
      <c r="Q46" s="127"/>
    </row>
    <row r="47" spans="1:17" s="131" customFormat="1" ht="23.25">
      <c r="A47" s="4"/>
      <c r="B47" s="4"/>
      <c r="C47" s="124"/>
      <c r="D47" s="124"/>
      <c r="E47" s="124"/>
      <c r="F47" s="123"/>
      <c r="G47" s="125"/>
      <c r="H47" s="4"/>
      <c r="I47" s="126"/>
      <c r="J47" s="126"/>
      <c r="K47" s="126"/>
      <c r="L47" s="126"/>
      <c r="M47" s="126"/>
      <c r="N47" s="126"/>
      <c r="O47" s="126"/>
      <c r="P47" s="126"/>
      <c r="Q47" s="127"/>
    </row>
    <row r="48" spans="1:17" s="131" customFormat="1" ht="23.25">
      <c r="A48" s="4"/>
      <c r="B48" s="4"/>
      <c r="C48" s="124"/>
      <c r="D48" s="124"/>
      <c r="E48" s="124"/>
      <c r="F48" s="123"/>
      <c r="G48" s="125"/>
      <c r="H48" s="4"/>
      <c r="I48" s="126"/>
      <c r="J48" s="126"/>
      <c r="K48" s="126"/>
      <c r="L48" s="126"/>
      <c r="M48" s="126"/>
      <c r="N48" s="126"/>
      <c r="O48" s="126"/>
      <c r="P48" s="126"/>
      <c r="Q48" s="127"/>
    </row>
    <row r="49" spans="1:17" s="131" customFormat="1" ht="23.25">
      <c r="A49" s="4"/>
      <c r="B49" s="4"/>
      <c r="C49" s="124"/>
      <c r="D49" s="124"/>
      <c r="E49" s="124"/>
      <c r="F49" s="123"/>
      <c r="G49" s="125"/>
      <c r="H49" s="4"/>
      <c r="I49" s="126"/>
      <c r="J49" s="126"/>
      <c r="K49" s="126"/>
      <c r="L49" s="126"/>
      <c r="M49" s="126"/>
      <c r="N49" s="126"/>
      <c r="O49" s="126"/>
      <c r="P49" s="126"/>
      <c r="Q49" s="127"/>
    </row>
    <row r="50" spans="1:17" s="131" customFormat="1" ht="23.25">
      <c r="A50" s="4"/>
      <c r="B50" s="4"/>
      <c r="C50" s="124"/>
      <c r="D50" s="124"/>
      <c r="E50" s="124"/>
      <c r="F50" s="123"/>
      <c r="G50" s="125"/>
      <c r="H50" s="4"/>
      <c r="I50" s="126"/>
      <c r="J50" s="126"/>
      <c r="K50" s="126"/>
      <c r="L50" s="126"/>
      <c r="M50" s="126"/>
      <c r="N50" s="126"/>
      <c r="O50" s="126"/>
      <c r="P50" s="126"/>
      <c r="Q50" s="127"/>
    </row>
    <row r="51" spans="1:17" s="131" customFormat="1" ht="23.25">
      <c r="A51" s="4"/>
      <c r="B51" s="4"/>
      <c r="C51" s="124"/>
      <c r="D51" s="124"/>
      <c r="E51" s="124"/>
      <c r="F51" s="123"/>
      <c r="G51" s="125"/>
      <c r="H51" s="4"/>
      <c r="I51" s="126"/>
      <c r="J51" s="126"/>
      <c r="K51" s="126"/>
      <c r="L51" s="126"/>
      <c r="M51" s="126"/>
      <c r="N51" s="126"/>
      <c r="O51" s="126"/>
      <c r="P51" s="126"/>
      <c r="Q51" s="127"/>
    </row>
    <row r="52" spans="1:17" s="131" customFormat="1" ht="23.25">
      <c r="A52" s="4"/>
      <c r="B52" s="4"/>
      <c r="C52" s="124"/>
      <c r="D52" s="124"/>
      <c r="E52" s="124"/>
      <c r="F52" s="123"/>
      <c r="G52" s="125"/>
      <c r="H52" s="4"/>
      <c r="I52" s="126"/>
      <c r="J52" s="126"/>
      <c r="K52" s="126"/>
      <c r="L52" s="126"/>
      <c r="M52" s="126"/>
      <c r="N52" s="126"/>
      <c r="O52" s="126"/>
      <c r="P52" s="126"/>
      <c r="Q52" s="127"/>
    </row>
    <row r="53" spans="1:17" s="131" customFormat="1" ht="23.25">
      <c r="A53" s="4"/>
      <c r="B53" s="4"/>
      <c r="C53" s="124"/>
      <c r="D53" s="124"/>
      <c r="E53" s="124"/>
      <c r="F53" s="123"/>
      <c r="G53" s="125"/>
      <c r="H53" s="4"/>
      <c r="I53" s="126"/>
      <c r="J53" s="126"/>
      <c r="K53" s="126"/>
      <c r="L53" s="126"/>
      <c r="M53" s="126"/>
      <c r="N53" s="126"/>
      <c r="O53" s="126"/>
      <c r="P53" s="126"/>
      <c r="Q53" s="127"/>
    </row>
    <row r="54" spans="1:17" s="131" customFormat="1" ht="23.25">
      <c r="A54" s="4"/>
      <c r="B54" s="4"/>
      <c r="C54" s="124"/>
      <c r="D54" s="124"/>
      <c r="E54" s="124"/>
      <c r="F54" s="123"/>
      <c r="G54" s="125"/>
      <c r="H54" s="4"/>
      <c r="I54" s="126"/>
      <c r="J54" s="126"/>
      <c r="K54" s="126"/>
      <c r="L54" s="126"/>
      <c r="M54" s="126"/>
      <c r="N54" s="126"/>
      <c r="O54" s="126"/>
      <c r="P54" s="126"/>
      <c r="Q54" s="127"/>
    </row>
    <row r="55" spans="1:17" s="131" customFormat="1" ht="23.25">
      <c r="A55" s="4"/>
      <c r="B55" s="4"/>
      <c r="C55" s="124"/>
      <c r="D55" s="124"/>
      <c r="E55" s="124"/>
      <c r="F55" s="123"/>
      <c r="G55" s="125"/>
      <c r="H55" s="4"/>
      <c r="I55" s="126"/>
      <c r="J55" s="126"/>
      <c r="K55" s="126"/>
      <c r="L55" s="126"/>
      <c r="M55" s="126"/>
      <c r="N55" s="126"/>
      <c r="O55" s="126"/>
      <c r="P55" s="126"/>
      <c r="Q55" s="127"/>
    </row>
    <row r="56" spans="1:17" s="131" customFormat="1" ht="23.25">
      <c r="A56" s="4"/>
      <c r="B56" s="4"/>
      <c r="C56" s="124"/>
      <c r="D56" s="124"/>
      <c r="E56" s="124"/>
      <c r="F56" s="123"/>
      <c r="G56" s="125"/>
      <c r="H56" s="4"/>
      <c r="I56" s="126"/>
      <c r="J56" s="126"/>
      <c r="K56" s="126"/>
      <c r="L56" s="126"/>
      <c r="M56" s="126"/>
      <c r="N56" s="126"/>
      <c r="O56" s="126"/>
      <c r="P56" s="126"/>
      <c r="Q56" s="127"/>
    </row>
    <row r="57" spans="1:17" s="131" customFormat="1" ht="23.25">
      <c r="A57" s="4"/>
      <c r="B57" s="4"/>
      <c r="C57" s="124"/>
      <c r="D57" s="124"/>
      <c r="E57" s="124"/>
      <c r="F57" s="123"/>
      <c r="G57" s="125"/>
      <c r="H57" s="4"/>
      <c r="I57" s="126"/>
      <c r="J57" s="126"/>
      <c r="K57" s="126"/>
      <c r="L57" s="126"/>
      <c r="M57" s="126"/>
      <c r="N57" s="126"/>
      <c r="O57" s="126"/>
      <c r="P57" s="126"/>
      <c r="Q57" s="127"/>
    </row>
    <row r="58" spans="1:17" s="131" customFormat="1" ht="23.25">
      <c r="A58" s="4"/>
      <c r="B58" s="4"/>
      <c r="C58" s="124"/>
      <c r="D58" s="124"/>
      <c r="E58" s="124"/>
      <c r="F58" s="123"/>
      <c r="G58" s="125"/>
      <c r="H58" s="4"/>
      <c r="I58" s="126"/>
      <c r="J58" s="126"/>
      <c r="K58" s="126"/>
      <c r="L58" s="126"/>
      <c r="M58" s="126"/>
      <c r="N58" s="126"/>
      <c r="O58" s="126"/>
      <c r="P58" s="126"/>
      <c r="Q58" s="127"/>
    </row>
    <row r="59" spans="1:17" s="131" customFormat="1" ht="23.25">
      <c r="A59" s="4"/>
      <c r="B59" s="4"/>
      <c r="C59" s="124"/>
      <c r="D59" s="124"/>
      <c r="E59" s="124"/>
      <c r="F59" s="123"/>
      <c r="G59" s="125"/>
      <c r="H59" s="4"/>
      <c r="I59" s="126"/>
      <c r="J59" s="126"/>
      <c r="K59" s="126"/>
      <c r="L59" s="126"/>
      <c r="M59" s="126"/>
      <c r="N59" s="126"/>
      <c r="O59" s="126"/>
      <c r="P59" s="126"/>
      <c r="Q59" s="127"/>
    </row>
    <row r="60" spans="1:17" s="131" customFormat="1" ht="23.25">
      <c r="A60" s="4"/>
      <c r="B60" s="4"/>
      <c r="C60" s="124"/>
      <c r="D60" s="124"/>
      <c r="E60" s="124"/>
      <c r="F60" s="123"/>
      <c r="G60" s="125"/>
      <c r="H60" s="4"/>
      <c r="I60" s="126"/>
      <c r="J60" s="126"/>
      <c r="K60" s="126"/>
      <c r="L60" s="126"/>
      <c r="M60" s="126"/>
      <c r="N60" s="126"/>
      <c r="O60" s="126"/>
      <c r="P60" s="126"/>
      <c r="Q60" s="127"/>
    </row>
    <row r="61" spans="1:17" s="131" customFormat="1" ht="23.25">
      <c r="A61" s="4"/>
      <c r="B61" s="4"/>
      <c r="C61" s="124"/>
      <c r="D61" s="124"/>
      <c r="E61" s="124"/>
      <c r="F61" s="123"/>
      <c r="G61" s="125"/>
      <c r="H61" s="4"/>
      <c r="I61" s="126"/>
      <c r="J61" s="126"/>
      <c r="K61" s="126"/>
      <c r="L61" s="126"/>
      <c r="M61" s="126"/>
      <c r="N61" s="126"/>
      <c r="O61" s="126"/>
      <c r="P61" s="126"/>
      <c r="Q61" s="127"/>
    </row>
    <row r="62" spans="1:17" s="131" customFormat="1" ht="23.25">
      <c r="A62" s="4"/>
      <c r="B62" s="4"/>
      <c r="C62" s="124"/>
      <c r="D62" s="124"/>
      <c r="E62" s="124"/>
      <c r="F62" s="123"/>
      <c r="G62" s="125"/>
      <c r="H62" s="4"/>
      <c r="I62" s="126"/>
      <c r="J62" s="126"/>
      <c r="K62" s="126"/>
      <c r="L62" s="126"/>
      <c r="M62" s="126"/>
      <c r="N62" s="126"/>
      <c r="O62" s="126"/>
      <c r="P62" s="126"/>
      <c r="Q62" s="127"/>
    </row>
    <row r="63" spans="1:17" s="131" customFormat="1" ht="23.25">
      <c r="A63" s="4"/>
      <c r="B63" s="4"/>
      <c r="C63" s="124"/>
      <c r="D63" s="124"/>
      <c r="E63" s="124"/>
      <c r="F63" s="123"/>
      <c r="G63" s="125"/>
      <c r="H63" s="4"/>
      <c r="I63" s="126"/>
      <c r="J63" s="126"/>
      <c r="K63" s="126"/>
      <c r="L63" s="126"/>
      <c r="M63" s="126"/>
      <c r="N63" s="126"/>
      <c r="O63" s="126"/>
      <c r="P63" s="126"/>
      <c r="Q63" s="127"/>
    </row>
    <row r="64" spans="1:17" s="131" customFormat="1" ht="23.25">
      <c r="A64" s="4"/>
      <c r="B64" s="4"/>
      <c r="C64" s="124"/>
      <c r="D64" s="124"/>
      <c r="E64" s="124"/>
      <c r="F64" s="123"/>
      <c r="G64" s="125"/>
      <c r="H64" s="4"/>
      <c r="I64" s="126"/>
      <c r="J64" s="126"/>
      <c r="K64" s="126"/>
      <c r="L64" s="126"/>
      <c r="M64" s="126"/>
      <c r="N64" s="126"/>
      <c r="O64" s="126"/>
      <c r="P64" s="126"/>
      <c r="Q64" s="127"/>
    </row>
    <row r="65" spans="1:17" s="131" customFormat="1" ht="23.25">
      <c r="A65" s="4"/>
      <c r="B65" s="4"/>
      <c r="C65" s="124"/>
      <c r="D65" s="124"/>
      <c r="E65" s="124"/>
      <c r="F65" s="123"/>
      <c r="G65" s="125"/>
      <c r="H65" s="4"/>
      <c r="I65" s="126"/>
      <c r="J65" s="126"/>
      <c r="K65" s="126"/>
      <c r="L65" s="126"/>
      <c r="M65" s="126"/>
      <c r="N65" s="126"/>
      <c r="O65" s="126"/>
      <c r="P65" s="126"/>
      <c r="Q65" s="127"/>
    </row>
    <row r="66" spans="1:17" s="131" customFormat="1" ht="23.25">
      <c r="A66" s="4"/>
      <c r="B66" s="4"/>
      <c r="C66" s="124"/>
      <c r="D66" s="124"/>
      <c r="E66" s="124"/>
      <c r="F66" s="123"/>
      <c r="G66" s="125"/>
      <c r="H66" s="4"/>
      <c r="I66" s="126"/>
      <c r="J66" s="126"/>
      <c r="K66" s="126"/>
      <c r="L66" s="126"/>
      <c r="M66" s="126"/>
      <c r="N66" s="126"/>
      <c r="O66" s="126"/>
      <c r="P66" s="126"/>
      <c r="Q66" s="127"/>
    </row>
    <row r="67" spans="1:17" s="131" customFormat="1" ht="23.25">
      <c r="A67" s="4"/>
      <c r="B67" s="4"/>
      <c r="C67" s="124"/>
      <c r="D67" s="124"/>
      <c r="E67" s="124"/>
      <c r="F67" s="123"/>
      <c r="G67" s="125"/>
      <c r="H67" s="4"/>
      <c r="I67" s="126"/>
      <c r="J67" s="126"/>
      <c r="K67" s="126"/>
      <c r="L67" s="126"/>
      <c r="M67" s="126"/>
      <c r="N67" s="126"/>
      <c r="O67" s="126"/>
      <c r="P67" s="126"/>
      <c r="Q67" s="127"/>
    </row>
    <row r="68" spans="1:17" s="131" customFormat="1" ht="23.25">
      <c r="A68" s="4"/>
      <c r="B68" s="4"/>
      <c r="C68" s="124"/>
      <c r="D68" s="124"/>
      <c r="E68" s="124"/>
      <c r="F68" s="123"/>
      <c r="G68" s="125"/>
      <c r="H68" s="4"/>
      <c r="I68" s="126"/>
      <c r="J68" s="126"/>
      <c r="K68" s="126"/>
      <c r="L68" s="126"/>
      <c r="M68" s="126"/>
      <c r="N68" s="126"/>
      <c r="O68" s="126"/>
      <c r="P68" s="126"/>
      <c r="Q68" s="127"/>
    </row>
    <row r="69" spans="1:17" s="131" customFormat="1" ht="23.25">
      <c r="A69" s="4"/>
      <c r="B69" s="4"/>
      <c r="C69" s="124"/>
      <c r="D69" s="124"/>
      <c r="E69" s="124"/>
      <c r="F69" s="123"/>
      <c r="G69" s="125"/>
      <c r="H69" s="4"/>
      <c r="I69" s="126"/>
      <c r="J69" s="126"/>
      <c r="K69" s="126"/>
      <c r="L69" s="126"/>
      <c r="M69" s="126"/>
      <c r="N69" s="126"/>
      <c r="O69" s="126"/>
      <c r="P69" s="126"/>
      <c r="Q69" s="127"/>
    </row>
    <row r="70" spans="1:17" s="131" customFormat="1" ht="23.25">
      <c r="A70" s="4"/>
      <c r="B70" s="4"/>
      <c r="C70" s="124"/>
      <c r="D70" s="124"/>
      <c r="E70" s="124"/>
      <c r="F70" s="123"/>
      <c r="G70" s="125"/>
      <c r="H70" s="4"/>
      <c r="I70" s="126"/>
      <c r="J70" s="126"/>
      <c r="K70" s="126"/>
      <c r="L70" s="126"/>
      <c r="M70" s="126"/>
      <c r="N70" s="126"/>
      <c r="O70" s="126"/>
      <c r="P70" s="126"/>
      <c r="Q70" s="127"/>
    </row>
    <row r="71" spans="1:17" s="131" customFormat="1" ht="23.25">
      <c r="A71" s="4"/>
      <c r="B71" s="4"/>
      <c r="C71" s="124"/>
      <c r="D71" s="124"/>
      <c r="E71" s="124"/>
      <c r="F71" s="123"/>
      <c r="G71" s="125"/>
      <c r="H71" s="4"/>
      <c r="I71" s="126"/>
      <c r="J71" s="126"/>
      <c r="K71" s="126"/>
      <c r="L71" s="126"/>
      <c r="M71" s="126"/>
      <c r="N71" s="126"/>
      <c r="O71" s="126"/>
      <c r="P71" s="126"/>
      <c r="Q71" s="127"/>
    </row>
    <row r="72" spans="1:17" s="131" customFormat="1" ht="23.25">
      <c r="A72" s="4"/>
      <c r="B72" s="4"/>
      <c r="C72" s="124"/>
      <c r="D72" s="124"/>
      <c r="E72" s="124"/>
      <c r="F72" s="123"/>
      <c r="G72" s="125"/>
      <c r="H72" s="4"/>
      <c r="I72" s="126"/>
      <c r="J72" s="126"/>
      <c r="K72" s="126"/>
      <c r="L72" s="126"/>
      <c r="M72" s="126"/>
      <c r="N72" s="126"/>
      <c r="O72" s="126"/>
      <c r="P72" s="126"/>
      <c r="Q72" s="127"/>
    </row>
    <row r="73" spans="1:17" s="131" customFormat="1" ht="23.25">
      <c r="A73" s="4"/>
      <c r="B73" s="4"/>
      <c r="C73" s="124"/>
      <c r="D73" s="124"/>
      <c r="E73" s="124"/>
      <c r="F73" s="123"/>
      <c r="G73" s="125"/>
      <c r="H73" s="4"/>
      <c r="I73" s="126"/>
      <c r="J73" s="126"/>
      <c r="K73" s="126"/>
      <c r="L73" s="126"/>
      <c r="M73" s="126"/>
      <c r="N73" s="126"/>
      <c r="O73" s="126"/>
      <c r="P73" s="126"/>
      <c r="Q73" s="127"/>
    </row>
    <row r="74" spans="1:17" s="131" customFormat="1" ht="23.25">
      <c r="A74" s="4"/>
      <c r="B74" s="4"/>
      <c r="C74" s="124"/>
      <c r="D74" s="124"/>
      <c r="E74" s="124"/>
      <c r="F74" s="123"/>
      <c r="G74" s="125"/>
      <c r="H74" s="4"/>
      <c r="I74" s="126"/>
      <c r="J74" s="126"/>
      <c r="K74" s="126"/>
      <c r="L74" s="126"/>
      <c r="M74" s="126"/>
      <c r="N74" s="126"/>
      <c r="O74" s="126"/>
      <c r="P74" s="126"/>
      <c r="Q74" s="127"/>
    </row>
    <row r="75" spans="1:17" s="131" customFormat="1" ht="23.25">
      <c r="A75" s="4"/>
      <c r="B75" s="4"/>
      <c r="C75" s="124"/>
      <c r="D75" s="124"/>
      <c r="E75" s="124"/>
      <c r="F75" s="123"/>
      <c r="G75" s="125"/>
      <c r="H75" s="4"/>
      <c r="I75" s="126"/>
      <c r="J75" s="126"/>
      <c r="K75" s="126"/>
      <c r="L75" s="126"/>
      <c r="M75" s="126"/>
      <c r="N75" s="126"/>
      <c r="O75" s="126"/>
      <c r="P75" s="126"/>
      <c r="Q75" s="127"/>
    </row>
    <row r="76" spans="1:17" s="131" customFormat="1" ht="23.25">
      <c r="A76" s="4"/>
      <c r="B76" s="4"/>
      <c r="C76" s="124"/>
      <c r="D76" s="124"/>
      <c r="E76" s="124"/>
      <c r="F76" s="123"/>
      <c r="G76" s="125"/>
      <c r="H76" s="4"/>
      <c r="I76" s="126"/>
      <c r="J76" s="126"/>
      <c r="K76" s="126"/>
      <c r="L76" s="126"/>
      <c r="M76" s="126"/>
      <c r="N76" s="126"/>
      <c r="O76" s="126"/>
      <c r="P76" s="126"/>
      <c r="Q76" s="127"/>
    </row>
    <row r="77" spans="1:17" s="131" customFormat="1" ht="23.25">
      <c r="A77" s="4"/>
      <c r="B77" s="4"/>
      <c r="C77" s="124"/>
      <c r="D77" s="124"/>
      <c r="E77" s="124"/>
      <c r="F77" s="123"/>
      <c r="G77" s="125"/>
      <c r="H77" s="4"/>
      <c r="I77" s="126"/>
      <c r="J77" s="126"/>
      <c r="K77" s="126"/>
      <c r="L77" s="126"/>
      <c r="M77" s="126"/>
      <c r="N77" s="126"/>
      <c r="O77" s="126"/>
      <c r="P77" s="126"/>
      <c r="Q77" s="127"/>
    </row>
    <row r="78" spans="1:17" s="131" customFormat="1" ht="23.25">
      <c r="A78" s="4"/>
      <c r="B78" s="4"/>
      <c r="C78" s="124"/>
      <c r="D78" s="124"/>
      <c r="E78" s="124"/>
      <c r="F78" s="123"/>
      <c r="G78" s="125"/>
      <c r="H78" s="4"/>
      <c r="I78" s="126"/>
      <c r="J78" s="126"/>
      <c r="K78" s="126"/>
      <c r="L78" s="126"/>
      <c r="M78" s="126"/>
      <c r="N78" s="126"/>
      <c r="O78" s="126"/>
      <c r="P78" s="126"/>
      <c r="Q78" s="127"/>
    </row>
    <row r="79" spans="1:17" s="131" customFormat="1" ht="23.25">
      <c r="A79" s="4"/>
      <c r="B79" s="4"/>
      <c r="C79" s="124"/>
      <c r="D79" s="124"/>
      <c r="E79" s="124"/>
      <c r="F79" s="123"/>
      <c r="G79" s="125"/>
      <c r="H79" s="4"/>
      <c r="I79" s="126"/>
      <c r="J79" s="126"/>
      <c r="K79" s="126"/>
      <c r="L79" s="126"/>
      <c r="M79" s="126"/>
      <c r="N79" s="126"/>
      <c r="O79" s="126"/>
      <c r="P79" s="126"/>
      <c r="Q79" s="127"/>
    </row>
    <row r="80" spans="1:17" s="131" customFormat="1" ht="23.25">
      <c r="A80" s="4"/>
      <c r="B80" s="4"/>
      <c r="C80" s="124"/>
      <c r="D80" s="124"/>
      <c r="E80" s="124"/>
      <c r="F80" s="123"/>
      <c r="G80" s="125"/>
      <c r="H80" s="4"/>
      <c r="I80" s="126"/>
      <c r="J80" s="126"/>
      <c r="K80" s="126"/>
      <c r="L80" s="126"/>
      <c r="M80" s="126"/>
      <c r="N80" s="126"/>
      <c r="O80" s="126"/>
      <c r="P80" s="126"/>
      <c r="Q80" s="127"/>
    </row>
    <row r="81" spans="1:17" s="131" customFormat="1" ht="23.25">
      <c r="A81" s="4"/>
      <c r="B81" s="4"/>
      <c r="C81" s="124"/>
      <c r="D81" s="124"/>
      <c r="E81" s="124"/>
      <c r="F81" s="123"/>
      <c r="G81" s="125"/>
      <c r="H81" s="4"/>
      <c r="I81" s="126"/>
      <c r="J81" s="126"/>
      <c r="K81" s="126"/>
      <c r="L81" s="126"/>
      <c r="M81" s="126"/>
      <c r="N81" s="126"/>
      <c r="O81" s="126"/>
      <c r="P81" s="126"/>
      <c r="Q81" s="127"/>
    </row>
    <row r="82" spans="1:17" s="131" customFormat="1" ht="23.25">
      <c r="A82" s="4"/>
      <c r="B82" s="4"/>
      <c r="C82" s="124"/>
      <c r="D82" s="124"/>
      <c r="E82" s="124"/>
      <c r="F82" s="123"/>
      <c r="G82" s="125"/>
      <c r="H82" s="4"/>
      <c r="I82" s="126"/>
      <c r="J82" s="126"/>
      <c r="K82" s="126"/>
      <c r="L82" s="126"/>
      <c r="M82" s="126"/>
      <c r="N82" s="126"/>
      <c r="O82" s="126"/>
      <c r="P82" s="126"/>
      <c r="Q82" s="127"/>
    </row>
    <row r="83" spans="1:17" s="131" customFormat="1" ht="23.25">
      <c r="A83" s="4"/>
      <c r="B83" s="4"/>
      <c r="C83" s="124"/>
      <c r="D83" s="124"/>
      <c r="E83" s="124"/>
      <c r="F83" s="123"/>
      <c r="G83" s="125"/>
      <c r="H83" s="4"/>
      <c r="I83" s="126"/>
      <c r="J83" s="126"/>
      <c r="K83" s="126"/>
      <c r="L83" s="126"/>
      <c r="M83" s="126"/>
      <c r="N83" s="126"/>
      <c r="O83" s="126"/>
      <c r="P83" s="126"/>
      <c r="Q83" s="127"/>
    </row>
    <row r="84" spans="1:17" s="131" customFormat="1" ht="23.25">
      <c r="A84" s="4"/>
      <c r="B84" s="4"/>
      <c r="C84" s="124"/>
      <c r="D84" s="124"/>
      <c r="E84" s="124"/>
      <c r="F84" s="123"/>
      <c r="G84" s="125"/>
      <c r="H84" s="4"/>
      <c r="I84" s="126"/>
      <c r="J84" s="126"/>
      <c r="K84" s="126"/>
      <c r="L84" s="126"/>
      <c r="M84" s="126"/>
      <c r="N84" s="126"/>
      <c r="O84" s="126"/>
      <c r="P84" s="126"/>
      <c r="Q84" s="127"/>
    </row>
    <row r="85" spans="1:17" s="131" customFormat="1" ht="23.25">
      <c r="A85" s="4"/>
      <c r="B85" s="4"/>
      <c r="C85" s="124"/>
      <c r="D85" s="124"/>
      <c r="E85" s="124"/>
      <c r="F85" s="123"/>
      <c r="G85" s="125"/>
      <c r="H85" s="4"/>
      <c r="I85" s="126"/>
      <c r="J85" s="126"/>
      <c r="K85" s="126"/>
      <c r="L85" s="126"/>
      <c r="M85" s="126"/>
      <c r="N85" s="126"/>
      <c r="O85" s="126"/>
      <c r="P85" s="126"/>
      <c r="Q85" s="127"/>
    </row>
    <row r="86" spans="1:17" s="131" customFormat="1" ht="23.25">
      <c r="A86" s="4"/>
      <c r="B86" s="4"/>
      <c r="C86" s="124"/>
      <c r="D86" s="124"/>
      <c r="E86" s="124"/>
      <c r="F86" s="123"/>
      <c r="G86" s="125"/>
      <c r="H86" s="4"/>
      <c r="I86" s="126"/>
      <c r="J86" s="126"/>
      <c r="K86" s="126"/>
      <c r="L86" s="126"/>
      <c r="M86" s="126"/>
      <c r="N86" s="126"/>
      <c r="O86" s="126"/>
      <c r="P86" s="126"/>
      <c r="Q86" s="127"/>
    </row>
    <row r="87" spans="1:17" s="131" customFormat="1" ht="23.25">
      <c r="A87" s="4"/>
      <c r="B87" s="4"/>
      <c r="C87" s="124"/>
      <c r="D87" s="124"/>
      <c r="E87" s="124"/>
      <c r="F87" s="123"/>
      <c r="G87" s="125"/>
      <c r="H87" s="4"/>
      <c r="I87" s="126"/>
      <c r="J87" s="126"/>
      <c r="K87" s="126"/>
      <c r="L87" s="126"/>
      <c r="M87" s="126"/>
      <c r="N87" s="126"/>
      <c r="O87" s="126"/>
      <c r="P87" s="126"/>
      <c r="Q87" s="127"/>
    </row>
    <row r="88" spans="1:17" s="131" customFormat="1" ht="23.25">
      <c r="A88" s="4"/>
      <c r="B88" s="4"/>
      <c r="C88" s="124"/>
      <c r="D88" s="124"/>
      <c r="E88" s="124"/>
      <c r="F88" s="123"/>
      <c r="G88" s="125"/>
      <c r="H88" s="4"/>
      <c r="I88" s="126"/>
      <c r="J88" s="126"/>
      <c r="K88" s="126"/>
      <c r="L88" s="126"/>
      <c r="M88" s="126"/>
      <c r="N88" s="126"/>
      <c r="O88" s="126"/>
      <c r="P88" s="126"/>
      <c r="Q88" s="127"/>
    </row>
    <row r="89" spans="1:17" s="131" customFormat="1" ht="23.25">
      <c r="A89" s="4"/>
      <c r="B89" s="4"/>
      <c r="C89" s="124"/>
      <c r="D89" s="124"/>
      <c r="E89" s="124"/>
      <c r="F89" s="123"/>
      <c r="G89" s="125"/>
      <c r="H89" s="4"/>
      <c r="I89" s="126"/>
      <c r="J89" s="126"/>
      <c r="K89" s="126"/>
      <c r="L89" s="126"/>
      <c r="M89" s="126"/>
      <c r="N89" s="126"/>
      <c r="O89" s="126"/>
      <c r="P89" s="126"/>
      <c r="Q89" s="127"/>
    </row>
    <row r="90" spans="1:17" s="131" customFormat="1" ht="23.25">
      <c r="A90" s="4"/>
      <c r="B90" s="4"/>
      <c r="C90" s="124"/>
      <c r="D90" s="124"/>
      <c r="E90" s="124"/>
      <c r="F90" s="123"/>
      <c r="G90" s="125"/>
      <c r="H90" s="4"/>
      <c r="I90" s="126"/>
      <c r="J90" s="126"/>
      <c r="K90" s="126"/>
      <c r="L90" s="126"/>
      <c r="M90" s="126"/>
      <c r="N90" s="126"/>
      <c r="O90" s="126"/>
      <c r="P90" s="126"/>
      <c r="Q90" s="127"/>
    </row>
    <row r="91" spans="1:17" s="131" customFormat="1" ht="23.25">
      <c r="A91" s="4"/>
      <c r="B91" s="4"/>
      <c r="C91" s="124"/>
      <c r="D91" s="124"/>
      <c r="E91" s="124"/>
      <c r="F91" s="123"/>
      <c r="G91" s="125"/>
      <c r="H91" s="4"/>
      <c r="I91" s="126"/>
      <c r="J91" s="126"/>
      <c r="K91" s="126"/>
      <c r="L91" s="126"/>
      <c r="M91" s="126"/>
      <c r="N91" s="126"/>
      <c r="O91" s="126"/>
      <c r="P91" s="126"/>
      <c r="Q91" s="127"/>
    </row>
    <row r="92" spans="1:17" s="131" customFormat="1" ht="23.25">
      <c r="A92" s="4"/>
      <c r="B92" s="4"/>
      <c r="C92" s="124"/>
      <c r="D92" s="124"/>
      <c r="E92" s="124"/>
      <c r="F92" s="123"/>
      <c r="G92" s="125"/>
      <c r="H92" s="4"/>
      <c r="I92" s="126"/>
      <c r="J92" s="126"/>
      <c r="K92" s="126"/>
      <c r="L92" s="126"/>
      <c r="M92" s="126"/>
      <c r="N92" s="126"/>
      <c r="O92" s="126"/>
      <c r="P92" s="126"/>
      <c r="Q92" s="127"/>
    </row>
    <row r="93" spans="1:17" s="131" customFormat="1" ht="23.25">
      <c r="A93" s="4"/>
      <c r="B93" s="4"/>
      <c r="C93" s="124"/>
      <c r="D93" s="124"/>
      <c r="E93" s="124"/>
      <c r="F93" s="123"/>
      <c r="G93" s="125"/>
      <c r="H93" s="4"/>
      <c r="I93" s="126"/>
      <c r="J93" s="126"/>
      <c r="K93" s="126"/>
      <c r="L93" s="126"/>
      <c r="M93" s="126"/>
      <c r="N93" s="126"/>
      <c r="O93" s="126"/>
      <c r="P93" s="126"/>
      <c r="Q93" s="127"/>
    </row>
    <row r="94" spans="1:17" s="131" customFormat="1" ht="23.25">
      <c r="A94" s="4"/>
      <c r="B94" s="4"/>
      <c r="C94" s="124"/>
      <c r="D94" s="124"/>
      <c r="E94" s="124"/>
      <c r="F94" s="123"/>
      <c r="G94" s="125"/>
      <c r="H94" s="4"/>
      <c r="I94" s="126"/>
      <c r="J94" s="126"/>
      <c r="K94" s="126"/>
      <c r="L94" s="126"/>
      <c r="M94" s="126"/>
      <c r="N94" s="126"/>
      <c r="O94" s="126"/>
      <c r="P94" s="126"/>
      <c r="Q94" s="127"/>
    </row>
    <row r="95" spans="1:17" s="131" customFormat="1" ht="23.25">
      <c r="A95" s="4"/>
      <c r="B95" s="4"/>
      <c r="C95" s="124"/>
      <c r="D95" s="124"/>
      <c r="E95" s="124"/>
      <c r="F95" s="123"/>
      <c r="G95" s="125"/>
      <c r="H95" s="4"/>
      <c r="I95" s="126"/>
      <c r="J95" s="126"/>
      <c r="K95" s="126"/>
      <c r="L95" s="126"/>
      <c r="M95" s="126"/>
      <c r="N95" s="126"/>
      <c r="O95" s="126"/>
      <c r="P95" s="126"/>
      <c r="Q95" s="127"/>
    </row>
    <row r="96" spans="1:17" s="131" customFormat="1" ht="23.25">
      <c r="A96" s="4"/>
      <c r="B96" s="4"/>
      <c r="C96" s="124"/>
      <c r="D96" s="124"/>
      <c r="E96" s="124"/>
      <c r="F96" s="123"/>
      <c r="G96" s="125"/>
      <c r="H96" s="4"/>
      <c r="I96" s="126"/>
      <c r="J96" s="126"/>
      <c r="K96" s="126"/>
      <c r="L96" s="126"/>
      <c r="M96" s="126"/>
      <c r="N96" s="126"/>
      <c r="O96" s="126"/>
      <c r="P96" s="126"/>
      <c r="Q96" s="127"/>
    </row>
    <row r="97" spans="1:17" s="131" customFormat="1" ht="23.25">
      <c r="A97" s="4"/>
      <c r="B97" s="4"/>
      <c r="C97" s="124"/>
      <c r="D97" s="124"/>
      <c r="E97" s="124"/>
      <c r="F97" s="123"/>
      <c r="G97" s="125"/>
      <c r="H97" s="4"/>
      <c r="I97" s="126"/>
      <c r="J97" s="126"/>
      <c r="K97" s="126"/>
      <c r="L97" s="126"/>
      <c r="M97" s="126"/>
      <c r="N97" s="126"/>
      <c r="O97" s="126"/>
      <c r="P97" s="126"/>
      <c r="Q97" s="127"/>
    </row>
    <row r="98" spans="1:17" s="131" customFormat="1" ht="23.25">
      <c r="A98" s="4"/>
      <c r="B98" s="4"/>
      <c r="C98" s="124"/>
      <c r="D98" s="124"/>
      <c r="E98" s="124"/>
      <c r="F98" s="123"/>
      <c r="G98" s="125"/>
      <c r="H98" s="4"/>
      <c r="I98" s="126"/>
      <c r="J98" s="126"/>
      <c r="K98" s="126"/>
      <c r="L98" s="126"/>
      <c r="M98" s="126"/>
      <c r="N98" s="126"/>
      <c r="O98" s="126"/>
      <c r="P98" s="126"/>
      <c r="Q98" s="127"/>
    </row>
    <row r="99" spans="1:17" s="131" customFormat="1" ht="23.25">
      <c r="A99" s="4"/>
      <c r="B99" s="4"/>
      <c r="C99" s="124"/>
      <c r="D99" s="124"/>
      <c r="E99" s="124"/>
      <c r="F99" s="123"/>
      <c r="G99" s="125"/>
      <c r="H99" s="4"/>
      <c r="I99" s="126"/>
      <c r="J99" s="126"/>
      <c r="K99" s="126"/>
      <c r="L99" s="126"/>
      <c r="M99" s="126"/>
      <c r="N99" s="126"/>
      <c r="O99" s="126"/>
      <c r="P99" s="126"/>
      <c r="Q99" s="127"/>
    </row>
    <row r="100" spans="1:17" s="131" customFormat="1" ht="23.25">
      <c r="A100" s="4"/>
      <c r="B100" s="4"/>
      <c r="C100" s="124"/>
      <c r="D100" s="124"/>
      <c r="E100" s="124"/>
      <c r="F100" s="123"/>
      <c r="G100" s="125"/>
      <c r="H100" s="4"/>
      <c r="I100" s="126"/>
      <c r="J100" s="126"/>
      <c r="K100" s="126"/>
      <c r="L100" s="126"/>
      <c r="M100" s="126"/>
      <c r="N100" s="126"/>
      <c r="O100" s="126"/>
      <c r="P100" s="126"/>
      <c r="Q100" s="127"/>
    </row>
    <row r="101" spans="1:17" s="131" customFormat="1" ht="23.25">
      <c r="A101" s="4"/>
      <c r="B101" s="4"/>
      <c r="C101" s="124"/>
      <c r="D101" s="124"/>
      <c r="E101" s="124"/>
      <c r="F101" s="123"/>
      <c r="G101" s="125"/>
      <c r="H101" s="4"/>
      <c r="I101" s="126"/>
      <c r="J101" s="126"/>
      <c r="K101" s="126"/>
      <c r="L101" s="126"/>
      <c r="M101" s="126"/>
      <c r="N101" s="126"/>
      <c r="O101" s="126"/>
      <c r="P101" s="126"/>
      <c r="Q101" s="127"/>
    </row>
  </sheetData>
  <sheetProtection password="CF2C" sheet="1" objects="1" scenarios="1"/>
  <autoFilter ref="A1:Q40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71">
    <mergeCell ref="A39:H39"/>
    <mergeCell ref="A40:H40"/>
    <mergeCell ref="A34:H34"/>
    <mergeCell ref="A35:A38"/>
    <mergeCell ref="B35:B37"/>
    <mergeCell ref="C35:C37"/>
    <mergeCell ref="D35:D37"/>
    <mergeCell ref="G35:G37"/>
    <mergeCell ref="E36:E37"/>
    <mergeCell ref="F36:F37"/>
    <mergeCell ref="B38:H38"/>
    <mergeCell ref="G28:G29"/>
    <mergeCell ref="B30:H30"/>
    <mergeCell ref="A31:A33"/>
    <mergeCell ref="B31:B32"/>
    <mergeCell ref="C31:C32"/>
    <mergeCell ref="D31:D32"/>
    <mergeCell ref="E31:E32"/>
    <mergeCell ref="F31:F32"/>
    <mergeCell ref="G31:G32"/>
    <mergeCell ref="B33:H33"/>
    <mergeCell ref="G23:G24"/>
    <mergeCell ref="B25:H25"/>
    <mergeCell ref="B26:H26"/>
    <mergeCell ref="A27:H27"/>
    <mergeCell ref="A28:A30"/>
    <mergeCell ref="B28:B29"/>
    <mergeCell ref="C28:C29"/>
    <mergeCell ref="D28:D29"/>
    <mergeCell ref="E28:E29"/>
    <mergeCell ref="F28:F29"/>
    <mergeCell ref="G14:G17"/>
    <mergeCell ref="B20:H20"/>
    <mergeCell ref="B21:H21"/>
    <mergeCell ref="B22:H22"/>
    <mergeCell ref="A23:A26"/>
    <mergeCell ref="B23:B24"/>
    <mergeCell ref="C23:C24"/>
    <mergeCell ref="D23:D24"/>
    <mergeCell ref="E23:E24"/>
    <mergeCell ref="F23:F24"/>
    <mergeCell ref="B10:H10"/>
    <mergeCell ref="B11:H11"/>
    <mergeCell ref="B12:H12"/>
    <mergeCell ref="A13:H13"/>
    <mergeCell ref="A14:A22"/>
    <mergeCell ref="B14:B19"/>
    <mergeCell ref="C14:C19"/>
    <mergeCell ref="D14:D19"/>
    <mergeCell ref="E14:E19"/>
    <mergeCell ref="F14:F17"/>
    <mergeCell ref="P2:P3"/>
    <mergeCell ref="Q2:Q3"/>
    <mergeCell ref="M4:N4"/>
    <mergeCell ref="A5:A12"/>
    <mergeCell ref="B5:B9"/>
    <mergeCell ref="C5:C9"/>
    <mergeCell ref="D5:D9"/>
    <mergeCell ref="E5:E9"/>
    <mergeCell ref="F5:F7"/>
    <mergeCell ref="G5:G7"/>
    <mergeCell ref="A1:P1"/>
    <mergeCell ref="A2:A3"/>
    <mergeCell ref="B2:B3"/>
    <mergeCell ref="C2:C3"/>
    <mergeCell ref="D2:D3"/>
    <mergeCell ref="E2:E3"/>
    <mergeCell ref="F2:G2"/>
    <mergeCell ref="I2:L2"/>
    <mergeCell ref="M2:N2"/>
    <mergeCell ref="O2:O3"/>
  </mergeCells>
  <printOptions horizontalCentered="1"/>
  <pageMargins left="0" right="0.19685039370078741" top="0" bottom="0" header="0.31496062992125984" footer="0.31496062992125984"/>
  <pageSetup paperSize="9" scale="2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01.11.2024 на сайт</vt:lpstr>
      <vt:lpstr>'01.11.2024 на сайт'!Заголовки_для_печати</vt:lpstr>
      <vt:lpstr>'01.11.2024 на сайт'!Область_печати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Kaneva-SA</dc:creator>
  <cp:lastModifiedBy>Kaneva-SA</cp:lastModifiedBy>
  <dcterms:created xsi:type="dcterms:W3CDTF">2024-11-05T11:33:21Z</dcterms:created>
  <dcterms:modified xsi:type="dcterms:W3CDTF">2024-11-05T11:35:04Z</dcterms:modified>
</cp:coreProperties>
</file>